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#     #     #    EDVEREST.RU\#   #   # Процесс\# Модуль 2\Модуль 3. Практикум по составлению фин прогноза\Рабочие файлы\"/>
    </mc:Choice>
  </mc:AlternateContent>
  <xr:revisionPtr revIDLastSave="0" documentId="13_ncr:1_{AB2FC661-A020-4C56-9F08-473C4AB3BEDD}" xr6:coauthVersionLast="36" xr6:coauthVersionMax="36" xr10:uidLastSave="{00000000-0000-0000-0000-000000000000}"/>
  <bookViews>
    <workbookView xWindow="240" yWindow="75" windowWidth="19395" windowHeight="7995" activeTab="2" xr2:uid="{00000000-000D-0000-FFFF-FFFF00000000}"/>
  </bookViews>
  <sheets>
    <sheet name="Практика 2__ПраймПроцессор" sheetId="4" r:id="rId1"/>
    <sheet name="Пример" sheetId="1" r:id="rId2"/>
    <sheet name="Практика 3_ПраймПроцессор" sheetId="5" r:id="rId3"/>
  </sheets>
  <externalReferences>
    <externalReference r:id="rId4"/>
  </externalReferences>
  <calcPr calcId="191029"/>
</workbook>
</file>

<file path=xl/calcChain.xml><?xml version="1.0" encoding="utf-8"?>
<calcChain xmlns="http://schemas.openxmlformats.org/spreadsheetml/2006/main">
  <c r="J87" i="5" l="1"/>
  <c r="I87" i="5"/>
  <c r="H87" i="5"/>
  <c r="G87" i="5"/>
  <c r="F87" i="5"/>
  <c r="E87" i="5"/>
  <c r="D87" i="5"/>
  <c r="C87" i="5"/>
  <c r="J85" i="5"/>
  <c r="I85" i="5"/>
  <c r="H85" i="5"/>
  <c r="G85" i="5"/>
  <c r="F85" i="5"/>
  <c r="E85" i="5"/>
  <c r="D85" i="5"/>
  <c r="C85" i="5"/>
  <c r="J83" i="5"/>
  <c r="I83" i="5"/>
  <c r="H83" i="5"/>
  <c r="G83" i="5"/>
  <c r="F83" i="5"/>
  <c r="E83" i="5"/>
  <c r="D83" i="5"/>
  <c r="C83" i="5"/>
  <c r="J35" i="5"/>
  <c r="I35" i="5"/>
  <c r="H35" i="5"/>
  <c r="G35" i="5"/>
  <c r="F35" i="5"/>
  <c r="E35" i="5"/>
  <c r="D35" i="5"/>
  <c r="C35" i="5"/>
  <c r="J33" i="5"/>
  <c r="I33" i="5"/>
  <c r="H33" i="5"/>
  <c r="G33" i="5"/>
  <c r="F33" i="5"/>
  <c r="E33" i="5"/>
  <c r="D33" i="5"/>
  <c r="C33" i="5"/>
  <c r="F45" i="5" s="1"/>
  <c r="J31" i="5"/>
  <c r="I31" i="5"/>
  <c r="H31" i="5"/>
  <c r="G31" i="5"/>
  <c r="F31" i="5"/>
  <c r="E31" i="5"/>
  <c r="J5" i="5"/>
  <c r="J86" i="5" s="1"/>
  <c r="I5" i="5"/>
  <c r="I32" i="5" s="1"/>
  <c r="H5" i="5"/>
  <c r="H86" i="5" s="1"/>
  <c r="G5" i="5"/>
  <c r="G86" i="5" s="1"/>
  <c r="F5" i="5"/>
  <c r="F86" i="5" s="1"/>
  <c r="E5" i="5"/>
  <c r="E86" i="5" s="1"/>
  <c r="D5" i="5"/>
  <c r="D31" i="5" s="1"/>
  <c r="C5" i="5"/>
  <c r="C84" i="5" s="1"/>
  <c r="E98" i="5" l="1"/>
  <c r="H98" i="5"/>
  <c r="J98" i="5"/>
  <c r="D34" i="5"/>
  <c r="C86" i="5"/>
  <c r="C98" i="5" s="1"/>
  <c r="F32" i="5"/>
  <c r="F34" i="5"/>
  <c r="D84" i="5"/>
  <c r="D98" i="5" s="1"/>
  <c r="D86" i="5"/>
  <c r="G32" i="5"/>
  <c r="G34" i="5"/>
  <c r="E84" i="5"/>
  <c r="I34" i="5"/>
  <c r="G84" i="5"/>
  <c r="G98" i="5" s="1"/>
  <c r="H84" i="5"/>
  <c r="C31" i="5"/>
  <c r="I84" i="5"/>
  <c r="I86" i="5"/>
  <c r="I98" i="5" s="1"/>
  <c r="C32" i="5"/>
  <c r="C34" i="5"/>
  <c r="D32" i="5"/>
  <c r="E32" i="5"/>
  <c r="E34" i="5"/>
  <c r="H32" i="5"/>
  <c r="H34" i="5"/>
  <c r="F84" i="5"/>
  <c r="F98" i="5" s="1"/>
  <c r="J32" i="5"/>
  <c r="J34" i="5"/>
  <c r="J84" i="5"/>
  <c r="I14" i="4"/>
  <c r="H14" i="4"/>
  <c r="G14" i="4"/>
  <c r="F14" i="4"/>
  <c r="E14" i="4"/>
  <c r="D14" i="4"/>
  <c r="C14" i="4"/>
  <c r="B14" i="4"/>
  <c r="B15" i="4" s="1"/>
  <c r="C64" i="4"/>
  <c r="D64" i="4"/>
  <c r="E64" i="4"/>
  <c r="F64" i="4"/>
  <c r="G64" i="4"/>
  <c r="H64" i="4"/>
  <c r="I64" i="4"/>
  <c r="B64" i="4"/>
  <c r="F46" i="5" l="1"/>
  <c r="E45" i="5"/>
  <c r="D44" i="5"/>
  <c r="F44" i="5"/>
  <c r="E44" i="5"/>
  <c r="D43" i="5"/>
  <c r="F43" i="5"/>
  <c r="E43" i="5"/>
  <c r="C43" i="5"/>
  <c r="C15" i="4"/>
  <c r="B17" i="4"/>
  <c r="C40" i="4"/>
  <c r="C41" i="4" s="1"/>
  <c r="D40" i="4"/>
  <c r="D41" i="4" s="1"/>
  <c r="E40" i="4"/>
  <c r="E41" i="4" s="1"/>
  <c r="F40" i="4"/>
  <c r="F41" i="4" s="1"/>
  <c r="G40" i="4"/>
  <c r="G41" i="4" s="1"/>
  <c r="H40" i="4"/>
  <c r="H41" i="4" s="1"/>
  <c r="I40" i="4"/>
  <c r="I41" i="4" s="1"/>
  <c r="B40" i="4"/>
  <c r="B41" i="4" s="1"/>
  <c r="D15" i="4" l="1"/>
  <c r="C17" i="4"/>
  <c r="E15" i="4" l="1"/>
  <c r="D17" i="4"/>
  <c r="F15" i="4" l="1"/>
  <c r="E17" i="4"/>
  <c r="G15" i="4" l="1"/>
  <c r="F17" i="4"/>
  <c r="G17" i="4" l="1"/>
  <c r="H15" i="4"/>
  <c r="H17" i="4" l="1"/>
  <c r="I15" i="4"/>
  <c r="I17" i="4" s="1"/>
  <c r="C7" i="1" l="1"/>
  <c r="D7" i="1"/>
  <c r="B7" i="1"/>
  <c r="B8" i="1" s="1"/>
  <c r="E3" i="1"/>
  <c r="F3" i="1" s="1"/>
  <c r="F7" i="1" s="1"/>
  <c r="D3" i="1"/>
  <c r="C2" i="1"/>
  <c r="D1" i="1"/>
  <c r="E1" i="1" s="1"/>
  <c r="F1" i="1" s="1"/>
  <c r="C8" i="1" l="1"/>
  <c r="D8" i="1" s="1"/>
  <c r="B10" i="1"/>
  <c r="C10" i="1"/>
  <c r="D2" i="1"/>
  <c r="F2" i="1" s="1"/>
  <c r="E7" i="1"/>
  <c r="D10" i="1"/>
  <c r="E8" i="1" l="1"/>
  <c r="F8" i="1" l="1"/>
  <c r="F10" i="1" s="1"/>
  <c r="E10" i="1"/>
</calcChain>
</file>

<file path=xl/sharedStrings.xml><?xml version="1.0" encoding="utf-8"?>
<sst xmlns="http://schemas.openxmlformats.org/spreadsheetml/2006/main" count="146" uniqueCount="106">
  <si>
    <t>Прибыль</t>
  </si>
  <si>
    <t>Инфляция</t>
  </si>
  <si>
    <t>Если приводим на 1 января 2012 года, то</t>
  </si>
  <si>
    <t xml:space="preserve">Разы </t>
  </si>
  <si>
    <t>Кумулята</t>
  </si>
  <si>
    <t>реальная прибыль</t>
  </si>
  <si>
    <t>Далее проводим манипуляции в соответствии с описанием  лекции 117 "Микро для бизнеса" и находим 4 цифры, желательно из них найти среднюю средних. Тогда будет 5 цифр</t>
  </si>
  <si>
    <t>ИПЦ</t>
  </si>
  <si>
    <t>ИПЦ(кум)</t>
  </si>
  <si>
    <t>Дефлятор ВВП</t>
  </si>
  <si>
    <t>Дефлятор ВВП (кум)</t>
  </si>
  <si>
    <t>ИФ(кум)</t>
  </si>
  <si>
    <t>Таблица 3. Кумулятивный индекс Фишера (ИФ).</t>
  </si>
  <si>
    <t>Таблица 4. Реальные показатели деятельности фирмы "ПраймПроцессор" (2022-2023 г.г.)</t>
  </si>
  <si>
    <t>Доходы ( выручка)</t>
  </si>
  <si>
    <t>Издержки(себестоимость)</t>
  </si>
  <si>
    <t>Валовая прибыль</t>
  </si>
  <si>
    <t>Таблица 5. Корреляция между реальными показателями деятельности фирмы "ПраймПроцессор"</t>
  </si>
  <si>
    <t>Корреляция между доходами и издержками</t>
  </si>
  <si>
    <t>Корреляция между издержками и прибылью</t>
  </si>
  <si>
    <t>Корреляция между  доходами и прибылью</t>
  </si>
  <si>
    <t>Коэффициет корреляции</t>
  </si>
  <si>
    <t xml:space="preserve">Таблица 6. Прогнозные значения реальных показателей деятельности фирмы на 2024г. </t>
  </si>
  <si>
    <t>Наивный метод</t>
  </si>
  <si>
    <t>Доходы (выручка)</t>
  </si>
  <si>
    <t>Чистая прибыль</t>
  </si>
  <si>
    <t>Издержки (себестоимость)</t>
  </si>
  <si>
    <t>Метод математического ожидания</t>
  </si>
  <si>
    <t>Линейная аппроксимация ( функция "Тенденция")</t>
  </si>
  <si>
    <t>Метод субъективной оценки значимости прошлого</t>
  </si>
  <si>
    <t>Средняя средних</t>
  </si>
  <si>
    <t xml:space="preserve">Номинальные значения </t>
  </si>
  <si>
    <t>Прогнозируемые доходы фирмы</t>
  </si>
  <si>
    <t>Прогнозируемые издержки фирмы</t>
  </si>
  <si>
    <t>Прогнозируемая прибыль фирмы</t>
  </si>
  <si>
    <t>Реальная прибыль</t>
  </si>
  <si>
    <t>1 .</t>
  </si>
  <si>
    <t>год</t>
  </si>
  <si>
    <t>Квартал</t>
  </si>
  <si>
    <t>Год</t>
  </si>
  <si>
    <t>Таблица 1  Таблица 1. Номинальные показатели деятельности фирмы «ПраймПроцессор»</t>
  </si>
  <si>
    <r>
      <t>Норма прибыли (%)</t>
    </r>
    <r>
      <rPr>
        <b/>
        <sz val="6"/>
        <color rgb="FF313B3D"/>
        <rFont val="Roboto Slab"/>
        <charset val="204"/>
      </rPr>
      <t>+</t>
    </r>
  </si>
  <si>
    <r>
      <t>Норма рентабельности (%)</t>
    </r>
    <r>
      <rPr>
        <b/>
        <sz val="6"/>
        <color rgb="FF313B3D"/>
        <rFont val="Roboto Slab"/>
        <charset val="204"/>
      </rPr>
      <t>+</t>
    </r>
  </si>
  <si>
    <t>Доходы (выручка руб.)</t>
  </si>
  <si>
    <t>Издержки (себестоимость продаж руб.)</t>
  </si>
  <si>
    <t>Валовая прибыль (руб.)</t>
  </si>
  <si>
    <r>
      <t> </t>
    </r>
    <r>
      <rPr>
        <sz val="6"/>
        <color theme="1"/>
        <rFont val="Roboto Slab"/>
      </rPr>
      <t>+</t>
    </r>
  </si>
  <si>
    <t>Корреляция между издержками и валовой прибылью+</t>
  </si>
  <si>
    <t>Корреляция между доходами и прибылью</t>
  </si>
  <si>
    <r>
      <t>Корреляция между доходами и издержками</t>
    </r>
    <r>
      <rPr>
        <b/>
        <sz val="6"/>
        <color theme="1"/>
        <rFont val="Roboto Slab"/>
        <charset val="204"/>
      </rPr>
      <t>+</t>
    </r>
  </si>
  <si>
    <t>Таблица 2. Корреляция между номинальными показателями деятельности фирмы «ПраймПроцессор»</t>
  </si>
  <si>
    <t>Коэф. коррел.</t>
  </si>
  <si>
    <t>Таблица 7. Коэффициеты с учетом прогнозируемой инфляции 8%</t>
  </si>
  <si>
    <t>Построение экономического прогноза доходов, издержек (себестоимости) и прибыли фирмы "ПраймПроцессор"</t>
  </si>
  <si>
    <t xml:space="preserve">Таблица 1. Данные о категории «запаса» в деятельности фирмы «ПраймПроцессор» </t>
  </si>
  <si>
    <t>квартал</t>
  </si>
  <si>
    <t>Активы</t>
  </si>
  <si>
    <t>Средства на бакнковском счете</t>
  </si>
  <si>
    <t>Товар на складе</t>
  </si>
  <si>
    <t>Товар в пути</t>
  </si>
  <si>
    <t>Пассивы (процессоры поставки по предоплаченным договорам)</t>
  </si>
  <si>
    <t>Собственный капитал</t>
  </si>
  <si>
    <t>Таблица 2. Расчет коэффициентов финансовой устойчивости фирмы «ПраймПроцессор»</t>
  </si>
  <si>
    <t>Коэффициент автономии (КА)</t>
  </si>
  <si>
    <t>Коэффициент соотношения заемных и собственных средств (КЗСС)</t>
  </si>
  <si>
    <t>Коэффициент мобильности (КМ)</t>
  </si>
  <si>
    <t>Коэффициент обеспеченности оборотных средств собственными оборотными средствами (СОС)</t>
  </si>
  <si>
    <t>Коэффициент устойчивости экономического роста (КУРС)</t>
  </si>
  <si>
    <t>Таблица 3. Корреляции между показателями коэффициентов финансовой устойчивости</t>
  </si>
  <si>
    <t>КА</t>
  </si>
  <si>
    <t>КЗСС</t>
  </si>
  <si>
    <t>КМ</t>
  </si>
  <si>
    <t>СОС</t>
  </si>
  <si>
    <t>КУРС</t>
  </si>
  <si>
    <t>X</t>
  </si>
  <si>
    <t xml:space="preserve"> КМ</t>
  </si>
  <si>
    <t>Х</t>
  </si>
  <si>
    <t>Таблица 4. Оценка ликвидности «ПраймПроцессор»</t>
  </si>
  <si>
    <t>Коэффициент  абсолютной ликвидности (АЛ)</t>
  </si>
  <si>
    <t>Коэффициент быстрой ликвидности (БЛ)</t>
  </si>
  <si>
    <t>Коэффициент текущей ликвидности (ТЛ)</t>
  </si>
  <si>
    <r>
      <rPr>
        <b/>
        <sz val="14"/>
        <color theme="1"/>
        <rFont val="Calibri"/>
        <family val="2"/>
        <charset val="204"/>
        <scheme val="minor"/>
      </rPr>
      <t>Выводы :</t>
    </r>
    <r>
      <rPr>
        <sz val="11"/>
        <color theme="1"/>
        <rFont val="Calibri"/>
        <family val="2"/>
        <charset val="204"/>
        <scheme val="minor"/>
      </rPr>
      <t xml:space="preserve"> </t>
    </r>
  </si>
  <si>
    <t xml:space="preserve">1. Фирма не имеет каких-либо существенных активов, кроме тех что собраны на банковском счету и в виде микросхем , ноходящихся или на складе в виде, готовом для реализации на свободном рынке, или готовых для поставки по заключенны м договорам.   2. В зависимости от динамики поставок товара и  скорости его реализации коэффициет может изменяться на порядок.3. Фирма - мотылек, ее благополучие зависит исключительно от спроса рынка и от возможностей доставать микросхемы с большой скидкой. Это неставибльный субъект рынка. </t>
  </si>
  <si>
    <t>Таблица 5. Корреляции между коэффициентами ликвидности</t>
  </si>
  <si>
    <t>АЛ</t>
  </si>
  <si>
    <t>БЛ</t>
  </si>
  <si>
    <t>ТЛ</t>
  </si>
  <si>
    <t>Таблица 6. Балансовые коэффициенты для «модели» банкротства Альтмана</t>
  </si>
  <si>
    <t>оборотный капитал/активы</t>
  </si>
  <si>
    <t>X1</t>
  </si>
  <si>
    <t>нераспределенная прибыль/активы</t>
  </si>
  <si>
    <t>X2</t>
  </si>
  <si>
    <t>операционная прибыль/активы</t>
  </si>
  <si>
    <t>X3</t>
  </si>
  <si>
    <t>выручка/активы</t>
  </si>
  <si>
    <t>X4</t>
  </si>
  <si>
    <t>отношение балансовой стоимости собственного капитала к привлеченному капиталу</t>
  </si>
  <si>
    <t>X5</t>
  </si>
  <si>
    <t>Таблица 7. Динамика коэффициентов банкротства в «модели» Альтмана*</t>
  </si>
  <si>
    <t>Модель Альтмана для непроизводственных предприятий</t>
  </si>
  <si>
    <t xml:space="preserve">*Проведем  расчет по моделе Альтмана для частных компаний. </t>
  </si>
  <si>
    <t>Z=0,717*X1+0?47*X2+3,107*X3+0,420*X4+0,998*X5</t>
  </si>
  <si>
    <t>Коэффциент банкротсктва</t>
  </si>
  <si>
    <t xml:space="preserve">Приложение. Данные по доходам "ПраймПроцессор" </t>
  </si>
  <si>
    <t>Выводы:</t>
  </si>
  <si>
    <t xml:space="preserve">1. Фирма находится в характерной для таких фирм зоне неопределенности.                                                                                   2. Это вызвано тем, что фирма работает фактически с колес - использует средства вырученные от продажи микросхем в предыдущем периоде для закупки в текущем. Любой сбой в этой цепочке - для фирмы чреват крахом.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</si>
</sst>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.00\ &quot;₽&quot;"/>
    <numFmt numFmtId="165" formatCode="0_)"/>
    <numFmt numFmtId="166" formatCode="0.0_)"/>
    <numFmt numFmtId="167" formatCode="0.0000"/>
    <numFmt numFmtId="168" formatCode="0.000"/>
    <numFmt numFmtId="169" formatCode="0.0%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Courier New"/>
      <family val="1"/>
      <charset val="204"/>
    </font>
    <font>
      <sz val="10"/>
      <name val="Arial Cyr"/>
      <charset val="204"/>
    </font>
    <font>
      <sz val="10"/>
      <color rgb="FF203277"/>
      <name val="Arial"/>
      <family val="2"/>
      <charset val="204"/>
    </font>
    <font>
      <sz val="9"/>
      <color rgb="FF313B3D"/>
      <name val="Roboto Slab"/>
    </font>
    <font>
      <b/>
      <sz val="9"/>
      <color rgb="FF313B3D"/>
      <name val="Roboto Slab"/>
      <charset val="204"/>
    </font>
    <font>
      <b/>
      <sz val="6"/>
      <color rgb="FF313B3D"/>
      <name val="Roboto Slab"/>
      <charset val="204"/>
    </font>
    <font>
      <sz val="9"/>
      <color theme="1"/>
      <name val="Roboto Slab"/>
    </font>
    <font>
      <sz val="6"/>
      <color theme="1"/>
      <name val="Roboto Slab"/>
    </font>
    <font>
      <b/>
      <sz val="9"/>
      <color theme="1"/>
      <name val="Roboto Slab"/>
      <charset val="204"/>
    </font>
    <font>
      <b/>
      <sz val="6"/>
      <color theme="1"/>
      <name val="Roboto Slab"/>
      <charset val="204"/>
    </font>
    <font>
      <sz val="14"/>
      <color rgb="FF000000"/>
      <name val="Ubuntu"/>
    </font>
    <font>
      <b/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AF1F7"/>
        <bgColor rgb="FFF2F2F2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5" fontId="3" fillId="0" borderId="0"/>
    <xf numFmtId="0" fontId="4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27">
    <xf numFmtId="0" fontId="0" fillId="0" borderId="0" xfId="0"/>
    <xf numFmtId="9" fontId="0" fillId="0" borderId="0" xfId="0" applyNumberFormat="1"/>
    <xf numFmtId="2" fontId="0" fillId="0" borderId="0" xfId="0" applyNumberFormat="1"/>
    <xf numFmtId="0" fontId="0" fillId="0" borderId="1" xfId="0" applyBorder="1"/>
    <xf numFmtId="10" fontId="0" fillId="0" borderId="1" xfId="0" applyNumberFormat="1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/>
    <xf numFmtId="0" fontId="0" fillId="0" borderId="1" xfId="0" applyBorder="1" applyAlignment="1"/>
    <xf numFmtId="164" fontId="0" fillId="0" borderId="1" xfId="0" applyNumberFormat="1" applyBorder="1"/>
    <xf numFmtId="2" fontId="0" fillId="0" borderId="1" xfId="0" applyNumberFormat="1" applyBorder="1"/>
    <xf numFmtId="166" fontId="5" fillId="3" borderId="1" xfId="2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7" fontId="0" fillId="0" borderId="1" xfId="0" applyNumberFormat="1" applyBorder="1" applyAlignment="1">
      <alignment horizontal="center"/>
    </xf>
    <xf numFmtId="169" fontId="6" fillId="4" borderId="1" xfId="4" applyNumberFormat="1" applyFont="1" applyFill="1" applyBorder="1" applyAlignment="1">
      <alignment horizontal="center" vertical="center"/>
    </xf>
    <xf numFmtId="9" fontId="6" fillId="4" borderId="1" xfId="4" applyFont="1" applyFill="1" applyBorder="1" applyAlignment="1">
      <alignment horizontal="center" vertical="center"/>
    </xf>
    <xf numFmtId="43" fontId="0" fillId="0" borderId="1" xfId="1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168" fontId="0" fillId="0" borderId="1" xfId="0" applyNumberFormat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4" fontId="0" fillId="0" borderId="6" xfId="0" applyNumberFormat="1" applyFill="1" applyBorder="1" applyAlignment="1">
      <alignment horizontal="center"/>
    </xf>
    <xf numFmtId="164" fontId="0" fillId="0" borderId="0" xfId="0" applyNumberFormat="1"/>
    <xf numFmtId="4" fontId="0" fillId="0" borderId="7" xfId="0" applyNumberFormat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164" fontId="0" fillId="0" borderId="9" xfId="0" applyNumberFormat="1" applyBorder="1" applyAlignment="1">
      <alignment horizontal="center" vertical="center" wrapText="1"/>
    </xf>
    <xf numFmtId="164" fontId="0" fillId="0" borderId="9" xfId="0" applyNumberFormat="1" applyBorder="1"/>
    <xf numFmtId="0" fontId="0" fillId="0" borderId="9" xfId="0" applyBorder="1"/>
    <xf numFmtId="0" fontId="15" fillId="2" borderId="13" xfId="0" applyFont="1" applyFill="1" applyBorder="1" applyAlignment="1">
      <alignment horizontal="center" vertical="center" wrapText="1"/>
    </xf>
    <xf numFmtId="43" fontId="15" fillId="0" borderId="13" xfId="1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168" fontId="15" fillId="0" borderId="13" xfId="0" applyNumberFormat="1" applyFont="1" applyBorder="1" applyAlignment="1">
      <alignment horizontal="center" vertical="center" wrapText="1"/>
    </xf>
    <xf numFmtId="0" fontId="16" fillId="0" borderId="0" xfId="0" applyFont="1"/>
    <xf numFmtId="0" fontId="15" fillId="2" borderId="16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vertical="center" wrapText="1"/>
    </xf>
    <xf numFmtId="2" fontId="16" fillId="0" borderId="17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vertical="center" wrapText="1"/>
    </xf>
    <xf numFmtId="0" fontId="1" fillId="0" borderId="0" xfId="0" applyFont="1"/>
    <xf numFmtId="0" fontId="14" fillId="0" borderId="0" xfId="0" applyFont="1" applyAlignment="1">
      <alignment vertical="center"/>
    </xf>
    <xf numFmtId="0" fontId="19" fillId="2" borderId="17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2" borderId="13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 wrapText="1"/>
    </xf>
    <xf numFmtId="43" fontId="15" fillId="0" borderId="13" xfId="0" applyNumberFormat="1" applyFont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/>
    </xf>
    <xf numFmtId="0" fontId="2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7" fontId="0" fillId="0" borderId="3" xfId="0" applyNumberFormat="1" applyBorder="1" applyAlignment="1">
      <alignment horizontal="center"/>
    </xf>
    <xf numFmtId="167" fontId="0" fillId="0" borderId="5" xfId="0" applyNumberFormat="1" applyBorder="1" applyAlignment="1">
      <alignment horizontal="center"/>
    </xf>
    <xf numFmtId="4" fontId="0" fillId="0" borderId="7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15" fillId="2" borderId="12" xfId="0" applyFont="1" applyFill="1" applyBorder="1" applyAlignment="1">
      <alignment horizontal="center" vertical="center" wrapText="1"/>
    </xf>
    <xf numFmtId="44" fontId="15" fillId="0" borderId="10" xfId="6" applyFont="1" applyBorder="1" applyAlignment="1">
      <alignment horizontal="center" vertical="center" wrapText="1"/>
    </xf>
    <xf numFmtId="44" fontId="15" fillId="0" borderId="11" xfId="6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2" fontId="16" fillId="0" borderId="18" xfId="0" applyNumberFormat="1" applyFont="1" applyBorder="1" applyAlignment="1">
      <alignment horizontal="center" vertical="center" wrapText="1"/>
    </xf>
    <xf numFmtId="2" fontId="16" fillId="0" borderId="19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vertical="center" wrapText="1"/>
    </xf>
    <xf numFmtId="0" fontId="17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6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</cellXfs>
  <cellStyles count="7">
    <cellStyle name="Денежный" xfId="6" builtinId="4"/>
    <cellStyle name="Обычный" xfId="0" builtinId="0"/>
    <cellStyle name="Обычный 100" xfId="3" xr:uid="{11978595-D9EF-403B-8489-99287F59CEE7}"/>
    <cellStyle name="Обычный 2 2" xfId="2" xr:uid="{5F84C426-F9E4-4747-B4A7-136E947F0A17}"/>
    <cellStyle name="Обычный 5" xfId="5" xr:uid="{5070F267-843F-4DD8-B419-069F6856E64B}"/>
    <cellStyle name="Процентный" xfId="4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Коэффициент</a:t>
            </a:r>
            <a:r>
              <a:rPr lang="ru-RU" baseline="0"/>
              <a:t> абсолютной ликвидности / кварталы</a:t>
            </a:r>
          </a:p>
          <a:p>
            <a:pPr>
              <a:defRPr/>
            </a:pP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[1]Практик3_ПраймПроцессор!$O$43:$V$43</c:f>
              <c:numCache>
                <c:formatCode>General</c:formatCode>
                <c:ptCount val="8"/>
                <c:pt idx="0">
                  <c:v>4.7978127505136001</c:v>
                </c:pt>
                <c:pt idx="1">
                  <c:v>2.9888060924210791</c:v>
                </c:pt>
                <c:pt idx="2">
                  <c:v>3.7093248609902534</c:v>
                </c:pt>
                <c:pt idx="3">
                  <c:v>10.09338752358898</c:v>
                </c:pt>
                <c:pt idx="4">
                  <c:v>89.046656754345506</c:v>
                </c:pt>
                <c:pt idx="5">
                  <c:v>119.07709666559136</c:v>
                </c:pt>
                <c:pt idx="6">
                  <c:v>14.393247466009532</c:v>
                </c:pt>
                <c:pt idx="7">
                  <c:v>119.46324946042451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9-4BF6-B299-373297750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1799887"/>
        <c:axId val="1827150287"/>
      </c:barChart>
      <c:catAx>
        <c:axId val="18317998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7150287"/>
        <c:crosses val="autoZero"/>
        <c:auto val="1"/>
        <c:lblAlgn val="ctr"/>
        <c:lblOffset val="100"/>
        <c:noMultiLvlLbl val="0"/>
      </c:catAx>
      <c:valAx>
        <c:axId val="1827150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31799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Коэфф Альтман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[1]Практик3_ПраймПроцессор!$C$98:$J$98</c:f>
              <c:numCache>
                <c:formatCode>General</c:formatCode>
                <c:ptCount val="8"/>
                <c:pt idx="0">
                  <c:v>1.6324858978662795</c:v>
                </c:pt>
                <c:pt idx="1">
                  <c:v>1.4028532438248318</c:v>
                </c:pt>
                <c:pt idx="2">
                  <c:v>1.7236648838313375</c:v>
                </c:pt>
                <c:pt idx="3">
                  <c:v>1.5971009887619829</c:v>
                </c:pt>
                <c:pt idx="4">
                  <c:v>1.5812752837119095</c:v>
                </c:pt>
                <c:pt idx="5">
                  <c:v>1.5990645906072252</c:v>
                </c:pt>
                <c:pt idx="6">
                  <c:v>1.5664187286900264</c:v>
                </c:pt>
                <c:pt idx="7">
                  <c:v>1.6199171085492934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8A-49DF-9C92-65F62906C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6889487"/>
        <c:axId val="1827156527"/>
      </c:barChart>
      <c:catAx>
        <c:axId val="19168894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7156527"/>
        <c:crosses val="autoZero"/>
        <c:auto val="1"/>
        <c:lblAlgn val="ctr"/>
        <c:lblOffset val="100"/>
        <c:noMultiLvlLbl val="0"/>
      </c:catAx>
      <c:valAx>
        <c:axId val="1827156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16889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336550</xdr:colOff>
      <xdr:row>116</xdr:row>
      <xdr:rowOff>101600</xdr:rowOff>
    </xdr:from>
    <xdr:to>
      <xdr:col>7</xdr:col>
      <xdr:colOff>279400</xdr:colOff>
      <xdr:row>126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740E08D-A89A-4441-B051-5A60A34486FF}"/>
            </a:ext>
          </a:extLst>
        </xdr:cNvPr>
        <xdr:cNvSpPr txBox="1"/>
      </xdr:nvSpPr>
      <xdr:spPr>
        <a:xfrm>
          <a:off x="1184275" y="39106475"/>
          <a:ext cx="6181725" cy="1809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Модель Альтмана для непроизводственных предприятийВ 1993 году Альтмана предложил модель для непроизводственных предприятий. Формула расчета интегрального показателя следующая:</a:t>
          </a:r>
          <a:r>
            <a:rPr lang="en-US" sz="1100"/>
            <a:t>Z** = 6.56*X1 + 3.26*X2 + 6.72*X3 + 1.05*X4</a:t>
          </a:r>
          <a:r>
            <a:rPr lang="ru-RU" sz="1100"/>
            <a:t>Коэффициент	Формула расчета	Расчет по РСБУ	Расчет по МСФО</a:t>
          </a:r>
          <a:r>
            <a:rPr lang="en-US" sz="1100"/>
            <a:t>X1	</a:t>
          </a:r>
          <a:r>
            <a:rPr lang="ru-RU" sz="1100"/>
            <a:t>Х1 = Оборотный капитал/Активы	(стр.1200-стр.1500)/ стр.1600	(</a:t>
          </a:r>
          <a:r>
            <a:rPr lang="en-US" sz="1100"/>
            <a:t>Working Capital) / Total Assets </a:t>
          </a:r>
          <a:r>
            <a:rPr lang="ru-RU" sz="1100"/>
            <a:t>Х2	Х2= Нераспределенная прибыль/Активы	стр.2400/ стр.1600	</a:t>
          </a:r>
          <a:r>
            <a:rPr lang="en-US" sz="1100"/>
            <a:t>Retained Earnings / Total Assets </a:t>
          </a:r>
          <a:r>
            <a:rPr lang="ru-RU" sz="1100"/>
            <a:t>Х3	Х3 = Операционная прибыль/Активы	стр.2300/ стр.1600	</a:t>
          </a:r>
          <a:r>
            <a:rPr lang="en-US" sz="1100"/>
            <a:t>EBIT / Total Assets </a:t>
          </a:r>
          <a:r>
            <a:rPr lang="ru-RU" sz="1100"/>
            <a:t>Х4	Х4 = Собственный капитал/ Обязательства	стр.1300/ (стр.1400+стр.1500)	</a:t>
          </a:r>
          <a:r>
            <a:rPr lang="en-US" sz="1100"/>
            <a:t>Value of Equity/ Book value of Total Liabilities</a:t>
          </a:r>
          <a:r>
            <a:rPr lang="ru-RU" sz="1100"/>
            <a:t>Источник: </a:t>
          </a:r>
          <a:r>
            <a:rPr lang="en-US" sz="1100"/>
            <a:t>https://finzz.ru/model-altmana.html</a:t>
          </a:r>
          <a:endParaRPr lang="ru-RU" sz="1100"/>
        </a:p>
      </xdr:txBody>
    </xdr:sp>
    <xdr:clientData/>
  </xdr:twoCellAnchor>
  <xdr:twoCellAnchor>
    <xdr:from>
      <xdr:col>13</xdr:col>
      <xdr:colOff>438150</xdr:colOff>
      <xdr:row>40</xdr:row>
      <xdr:rowOff>95251</xdr:rowOff>
    </xdr:from>
    <xdr:to>
      <xdr:col>26</xdr:col>
      <xdr:colOff>409575</xdr:colOff>
      <xdr:row>61</xdr:row>
      <xdr:rowOff>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AECAB6DF-F019-4371-BB7C-FD0B72AB4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609599</xdr:colOff>
      <xdr:row>91</xdr:row>
      <xdr:rowOff>219075</xdr:rowOff>
    </xdr:from>
    <xdr:to>
      <xdr:col>25</xdr:col>
      <xdr:colOff>333374</xdr:colOff>
      <xdr:row>112</xdr:row>
      <xdr:rowOff>180975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43417F66-3515-4A87-B587-11C22C83C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21</xdr:col>
      <xdr:colOff>333375</xdr:colOff>
      <xdr:row>115</xdr:row>
      <xdr:rowOff>46502</xdr:rowOff>
    </xdr:from>
    <xdr:to>
      <xdr:col>29</xdr:col>
      <xdr:colOff>353395</xdr:colOff>
      <xdr:row>122</xdr:row>
      <xdr:rowOff>47889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8BEE80C0-40B2-4C10-859F-FBE5A293D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73575" y="38841827"/>
          <a:ext cx="4896820" cy="13348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%23%20%20%20%20%20%23%20%20%20%20%20%23%20%20%20%20EDVEREST.RU/%23%20%20%20%23%20%20%20%23%20&#1055;&#1088;&#1086;&#1094;&#1077;&#1089;&#1089;/%23%20&#1052;&#1086;&#1076;&#1091;&#1083;&#1100;%203/&#1052;&#1086;&#1076;&#1091;&#1083;&#1100;%204.%20&#1055;&#1088;&#1072;&#1082;&#1090;&#1080;&#1082;&#1072;/3%20&#1055;&#1088;&#1072;&#1082;&#1090;&#1080;&#1082;&#1072;_&#1052;&#1080;&#1085;&#1072;&#1089;&#1103;&#1085;%20&#1043;.&#1057;._v1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ктик3_ПраймПроцессор (2)"/>
      <sheetName val="Практик3_ПраймПроцессор"/>
    </sheetNames>
    <sheetDataSet>
      <sheetData sheetId="0"/>
      <sheetData sheetId="1">
        <row r="43">
          <cell r="O43">
            <v>4.7978127505136001</v>
          </cell>
          <cell r="P43">
            <v>2.9888060924210791</v>
          </cell>
          <cell r="Q43">
            <v>3.7093248609902534</v>
          </cell>
          <cell r="R43">
            <v>10.09338752358898</v>
          </cell>
          <cell r="S43">
            <v>89.046656754345506</v>
          </cell>
          <cell r="T43">
            <v>119.07709666559136</v>
          </cell>
          <cell r="U43">
            <v>14.393247466009532</v>
          </cell>
          <cell r="V43">
            <v>119.46324946042451</v>
          </cell>
        </row>
        <row r="98">
          <cell r="C98">
            <v>1.6324858978662795</v>
          </cell>
          <cell r="D98">
            <v>1.4028532438248318</v>
          </cell>
          <cell r="E98">
            <v>1.7236648838313375</v>
          </cell>
          <cell r="F98">
            <v>1.5971009887619829</v>
          </cell>
          <cell r="G98">
            <v>1.5812752837119095</v>
          </cell>
          <cell r="H98">
            <v>1.5990645906072252</v>
          </cell>
          <cell r="I98">
            <v>1.5664187286900264</v>
          </cell>
          <cell r="J98">
            <v>1.6199171085492934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31BD9-BF53-4DFE-967E-16D14DBE0324}">
  <dimension ref="A2:R101"/>
  <sheetViews>
    <sheetView topLeftCell="A100" workbookViewId="0">
      <selection activeCell="D136" sqref="D136"/>
    </sheetView>
  </sheetViews>
  <sheetFormatPr defaultRowHeight="15"/>
  <cols>
    <col min="1" max="1" width="19.28515625" customWidth="1"/>
    <col min="2" max="2" width="17.42578125" customWidth="1"/>
    <col min="3" max="3" width="17" customWidth="1"/>
    <col min="4" max="4" width="14.42578125" customWidth="1"/>
    <col min="5" max="5" width="16.42578125" customWidth="1"/>
    <col min="6" max="6" width="18.5703125" customWidth="1"/>
    <col min="7" max="8" width="16" customWidth="1"/>
    <col min="9" max="9" width="20.7109375" customWidth="1"/>
    <col min="10" max="10" width="13.85546875" customWidth="1"/>
    <col min="19" max="19" width="3.85546875" customWidth="1"/>
    <col min="20" max="20" width="12.42578125" customWidth="1"/>
  </cols>
  <sheetData>
    <row r="2" spans="1:9" ht="140.1" customHeight="1">
      <c r="A2" s="87" t="s">
        <v>53</v>
      </c>
      <c r="B2" s="87"/>
      <c r="C2" s="87"/>
      <c r="D2" s="87"/>
      <c r="E2" s="87"/>
      <c r="F2" s="87"/>
      <c r="G2" s="87"/>
      <c r="H2" s="87"/>
    </row>
    <row r="10" spans="1:9">
      <c r="A10" s="10" t="s">
        <v>37</v>
      </c>
      <c r="B10" s="67">
        <v>2022</v>
      </c>
      <c r="C10" s="67"/>
      <c r="D10" s="67"/>
      <c r="E10" s="67"/>
      <c r="F10" s="67">
        <v>2023</v>
      </c>
      <c r="G10" s="67"/>
      <c r="H10" s="67"/>
      <c r="I10" s="67"/>
    </row>
    <row r="11" spans="1:9">
      <c r="A11" s="10" t="s">
        <v>38</v>
      </c>
      <c r="B11" s="10" t="s">
        <v>36</v>
      </c>
      <c r="C11" s="10">
        <v>2</v>
      </c>
      <c r="D11" s="10">
        <v>3</v>
      </c>
      <c r="E11" s="10">
        <v>4</v>
      </c>
      <c r="F11" s="10">
        <v>1</v>
      </c>
      <c r="G11" s="10">
        <v>2</v>
      </c>
      <c r="H11" s="10">
        <v>3</v>
      </c>
      <c r="I11" s="10">
        <v>4</v>
      </c>
    </row>
    <row r="12" spans="1:9">
      <c r="A12" s="6" t="s">
        <v>0</v>
      </c>
      <c r="B12" s="15">
        <v>2798015.2736141998</v>
      </c>
      <c r="C12" s="15">
        <v>1517150.49562498</v>
      </c>
      <c r="D12" s="15">
        <v>2109324.86099025</v>
      </c>
      <c r="E12" s="15">
        <v>2468594.6529667098</v>
      </c>
      <c r="F12" s="15">
        <v>2888380.3859626101</v>
      </c>
      <c r="G12" s="15">
        <v>2960446.99995392</v>
      </c>
      <c r="H12" s="15">
        <v>3516722.4673140999</v>
      </c>
      <c r="I12" s="15">
        <v>4168248.5596307302</v>
      </c>
    </row>
    <row r="13" spans="1:9">
      <c r="A13" s="6" t="s">
        <v>1</v>
      </c>
      <c r="B13" s="4">
        <v>0.12559999999999999</v>
      </c>
      <c r="C13" s="4">
        <v>0.1981</v>
      </c>
      <c r="D13" s="4">
        <v>0.1774</v>
      </c>
      <c r="E13" s="4">
        <v>0.15179999999999999</v>
      </c>
      <c r="F13" s="4">
        <v>0.12690000000000001</v>
      </c>
      <c r="G13" s="4">
        <v>9.6000000000000002E-2</v>
      </c>
      <c r="H13" s="4">
        <v>6.5100000000000005E-2</v>
      </c>
      <c r="I13" s="4">
        <v>3.4200000000000001E-2</v>
      </c>
    </row>
    <row r="14" spans="1:9">
      <c r="A14" s="6" t="s">
        <v>3</v>
      </c>
      <c r="B14" s="16">
        <f t="shared" ref="B14:I14" si="0">B13+1</f>
        <v>1.1255999999999999</v>
      </c>
      <c r="C14" s="16">
        <f t="shared" si="0"/>
        <v>1.1980999999999999</v>
      </c>
      <c r="D14" s="16">
        <f t="shared" si="0"/>
        <v>1.1774</v>
      </c>
      <c r="E14" s="16">
        <f t="shared" si="0"/>
        <v>1.1517999999999999</v>
      </c>
      <c r="F14" s="16">
        <f t="shared" si="0"/>
        <v>1.1269</v>
      </c>
      <c r="G14" s="16">
        <f t="shared" si="0"/>
        <v>1.0960000000000001</v>
      </c>
      <c r="H14" s="16">
        <f t="shared" si="0"/>
        <v>1.0650999999999999</v>
      </c>
      <c r="I14" s="16">
        <f t="shared" si="0"/>
        <v>1.0342</v>
      </c>
    </row>
    <row r="15" spans="1:9">
      <c r="A15" s="6" t="s">
        <v>4</v>
      </c>
      <c r="B15" s="16">
        <f>B14</f>
        <v>1.1255999999999999</v>
      </c>
      <c r="C15" s="16">
        <f>B15*C14</f>
        <v>1.3485813599999998</v>
      </c>
      <c r="D15" s="16">
        <f t="shared" ref="D15:I15" si="1">C15*D14</f>
        <v>1.5878196932639999</v>
      </c>
      <c r="E15" s="16">
        <f t="shared" si="1"/>
        <v>1.828850722701475</v>
      </c>
      <c r="F15" s="16">
        <f t="shared" si="1"/>
        <v>2.0609318794122924</v>
      </c>
      <c r="G15" s="16">
        <f t="shared" si="1"/>
        <v>2.2587813398358727</v>
      </c>
      <c r="H15" s="16">
        <f t="shared" si="1"/>
        <v>2.4058280050591878</v>
      </c>
      <c r="I15" s="16">
        <f t="shared" si="1"/>
        <v>2.4881073228322119</v>
      </c>
    </row>
    <row r="16" spans="1:9">
      <c r="A16" s="6"/>
      <c r="B16" s="3"/>
      <c r="C16" s="3"/>
      <c r="D16" s="3"/>
      <c r="E16" s="3"/>
      <c r="F16" s="3"/>
      <c r="G16" s="3"/>
      <c r="H16" s="3"/>
      <c r="I16" s="3"/>
    </row>
    <row r="17" spans="1:9" ht="24.95" customHeight="1">
      <c r="A17" s="6" t="s">
        <v>35</v>
      </c>
      <c r="B17" s="15">
        <f t="shared" ref="B17:I17" si="2">B12/B15</f>
        <v>2485798.9282286782</v>
      </c>
      <c r="C17" s="15">
        <f t="shared" si="2"/>
        <v>1124997.3791903665</v>
      </c>
      <c r="D17" s="15">
        <f t="shared" si="2"/>
        <v>1328441.0502896702</v>
      </c>
      <c r="E17" s="15">
        <f t="shared" si="2"/>
        <v>1349806.5327717077</v>
      </c>
      <c r="F17" s="15">
        <f t="shared" si="2"/>
        <v>1401492.4097279129</v>
      </c>
      <c r="G17" s="15">
        <f t="shared" si="2"/>
        <v>1310639.0369636363</v>
      </c>
      <c r="H17" s="15">
        <f t="shared" si="2"/>
        <v>1461751.4053036314</v>
      </c>
      <c r="I17" s="15">
        <f t="shared" si="2"/>
        <v>1675268.7962374606</v>
      </c>
    </row>
    <row r="18" spans="1:9" ht="20.100000000000001" customHeight="1"/>
    <row r="24" spans="1:9" ht="14.45" customHeight="1"/>
    <row r="25" spans="1:9" ht="14.45" customHeight="1"/>
    <row r="26" spans="1:9" ht="14.45" customHeight="1"/>
    <row r="30" spans="1:9">
      <c r="A30" s="84" t="s">
        <v>40</v>
      </c>
      <c r="B30" s="84"/>
      <c r="C30" s="84"/>
      <c r="D30" s="84"/>
      <c r="E30" s="84"/>
      <c r="F30" s="84"/>
      <c r="G30" s="84"/>
      <c r="H30" s="84"/>
      <c r="I30" s="84"/>
    </row>
    <row r="32" spans="1:9">
      <c r="A32" s="18" t="s">
        <v>39</v>
      </c>
      <c r="B32" s="78">
        <v>2022</v>
      </c>
      <c r="C32" s="83"/>
      <c r="D32" s="83"/>
      <c r="E32" s="79"/>
      <c r="F32" s="78">
        <v>2023</v>
      </c>
      <c r="G32" s="83"/>
      <c r="H32" s="83"/>
      <c r="I32" s="79"/>
    </row>
    <row r="33" spans="1:9">
      <c r="A33" s="28" t="s">
        <v>38</v>
      </c>
      <c r="B33" s="29">
        <v>1</v>
      </c>
      <c r="C33" s="29">
        <v>2</v>
      </c>
      <c r="D33" s="29">
        <v>3</v>
      </c>
      <c r="E33" s="29">
        <v>4</v>
      </c>
      <c r="F33" s="29">
        <v>1</v>
      </c>
      <c r="G33" s="29">
        <v>2</v>
      </c>
      <c r="H33" s="29">
        <v>3</v>
      </c>
      <c r="I33" s="29">
        <v>4</v>
      </c>
    </row>
    <row r="34" spans="1:9">
      <c r="A34" s="28"/>
      <c r="B34" s="29"/>
      <c r="C34" s="29"/>
      <c r="D34" s="29"/>
      <c r="E34" s="29"/>
      <c r="F34" s="29"/>
      <c r="G34" s="29"/>
      <c r="H34" s="29"/>
      <c r="I34" s="29"/>
    </row>
    <row r="35" spans="1:9" ht="29.45" customHeight="1">
      <c r="A35" s="85" t="s">
        <v>43</v>
      </c>
      <c r="B35" s="76">
        <v>10792344.626797618</v>
      </c>
      <c r="C35" s="76">
        <v>5851866.1974106403</v>
      </c>
      <c r="D35" s="76">
        <v>6327974.5829707598</v>
      </c>
      <c r="E35" s="76">
        <v>8640081.2853834704</v>
      </c>
      <c r="F35" s="76">
        <v>10109331.350869101</v>
      </c>
      <c r="G35" s="76">
        <v>10361564.499838701</v>
      </c>
      <c r="H35" s="76">
        <v>11889871.1990143</v>
      </c>
      <c r="I35" s="76">
        <v>14092649.8920849</v>
      </c>
    </row>
    <row r="36" spans="1:9">
      <c r="A36" s="86"/>
      <c r="B36" s="77"/>
      <c r="C36" s="77"/>
      <c r="D36" s="77"/>
      <c r="E36" s="77"/>
      <c r="F36" s="77"/>
      <c r="G36" s="77"/>
      <c r="H36" s="77"/>
      <c r="I36" s="77"/>
    </row>
    <row r="37" spans="1:9" ht="43.5" customHeight="1">
      <c r="A37" s="19" t="s">
        <v>44</v>
      </c>
      <c r="B37" s="35">
        <v>7994329.3531834204</v>
      </c>
      <c r="C37" s="35">
        <v>4334715.7017856603</v>
      </c>
      <c r="D37" s="35">
        <v>4218649.7219805103</v>
      </c>
      <c r="E37" s="35">
        <v>6171486.6324167699</v>
      </c>
      <c r="F37" s="35">
        <v>7220950.96490651</v>
      </c>
      <c r="G37" s="35">
        <v>7401117.4998848001</v>
      </c>
      <c r="H37" s="35">
        <v>8373148.7317002304</v>
      </c>
      <c r="I37" s="35">
        <v>9924401.3324541599</v>
      </c>
    </row>
    <row r="38" spans="1:9" ht="36.950000000000003" customHeight="1">
      <c r="A38" s="85" t="s">
        <v>45</v>
      </c>
      <c r="B38" s="35">
        <v>2798015.2736141998</v>
      </c>
      <c r="C38" s="35">
        <v>1517150.49562498</v>
      </c>
      <c r="D38" s="35">
        <v>2109324.86099025</v>
      </c>
      <c r="E38" s="35">
        <v>2468594.6529667098</v>
      </c>
      <c r="F38" s="35">
        <v>2888380.3859626101</v>
      </c>
      <c r="G38" s="35">
        <v>2960446.99995392</v>
      </c>
      <c r="H38" s="35">
        <v>3516722.4673140999</v>
      </c>
      <c r="I38" s="35">
        <v>4168248.5596307302</v>
      </c>
    </row>
    <row r="39" spans="1:9">
      <c r="A39" s="86"/>
      <c r="B39" s="35"/>
      <c r="C39" s="35"/>
      <c r="D39" s="35"/>
      <c r="E39" s="35"/>
      <c r="F39" s="35"/>
      <c r="G39" s="35"/>
      <c r="H39" s="35"/>
      <c r="I39" s="35"/>
    </row>
    <row r="40" spans="1:9" ht="22.5" customHeight="1">
      <c r="A40" s="19" t="s">
        <v>41</v>
      </c>
      <c r="B40" s="25">
        <f>B38/B37</f>
        <v>0.35000000000000031</v>
      </c>
      <c r="C40" s="26">
        <f t="shared" ref="C40:I40" si="3">C38/C37</f>
        <v>0.34999999999999976</v>
      </c>
      <c r="D40" s="26">
        <f t="shared" si="3"/>
        <v>0.49999999999999878</v>
      </c>
      <c r="E40" s="26">
        <f t="shared" si="3"/>
        <v>0.4000000000000003</v>
      </c>
      <c r="F40" s="26">
        <f t="shared" si="3"/>
        <v>0.40000000000000085</v>
      </c>
      <c r="G40" s="26">
        <f t="shared" si="3"/>
        <v>0.4</v>
      </c>
      <c r="H40" s="26">
        <f t="shared" si="3"/>
        <v>0.42000000000000037</v>
      </c>
      <c r="I40" s="26">
        <f t="shared" si="3"/>
        <v>0.41999999999999832</v>
      </c>
    </row>
    <row r="41" spans="1:9" ht="35.450000000000003" customHeight="1">
      <c r="A41" s="19" t="s">
        <v>42</v>
      </c>
      <c r="B41" s="25">
        <f>B40/(1+B40)</f>
        <v>0.25925925925925941</v>
      </c>
      <c r="C41" s="25">
        <f>C40/(1+C40)</f>
        <v>0.25925925925925913</v>
      </c>
      <c r="D41" s="25">
        <f>D40/(1+D40)</f>
        <v>0.33333333333333282</v>
      </c>
      <c r="E41" s="25">
        <f t="shared" ref="E41:I41" si="4">E40/(1+E40)</f>
        <v>0.28571428571428586</v>
      </c>
      <c r="F41" s="25">
        <f t="shared" si="4"/>
        <v>0.28571428571428614</v>
      </c>
      <c r="G41" s="25">
        <f t="shared" si="4"/>
        <v>0.28571428571428575</v>
      </c>
      <c r="H41" s="25">
        <f t="shared" si="4"/>
        <v>0.2957746478873241</v>
      </c>
      <c r="I41" s="25">
        <f t="shared" si="4"/>
        <v>0.29577464788732311</v>
      </c>
    </row>
    <row r="46" spans="1:9" ht="36.6" customHeight="1">
      <c r="A46" s="82" t="s">
        <v>50</v>
      </c>
      <c r="B46" s="82"/>
      <c r="C46" s="82"/>
    </row>
    <row r="49" spans="1:9">
      <c r="A49" s="22"/>
    </row>
    <row r="50" spans="1:9">
      <c r="A50" s="81"/>
      <c r="B50" s="81"/>
      <c r="C50" s="30" t="s">
        <v>51</v>
      </c>
    </row>
    <row r="51" spans="1:9" ht="34.5" customHeight="1">
      <c r="A51" s="80" t="s">
        <v>49</v>
      </c>
      <c r="B51" s="80"/>
      <c r="C51" s="24">
        <v>0.97513898199168125</v>
      </c>
    </row>
    <row r="52" spans="1:9" ht="34.5" customHeight="1">
      <c r="A52" s="80" t="s">
        <v>47</v>
      </c>
      <c r="B52" s="80"/>
      <c r="C52" s="24">
        <v>0.95070041985432874</v>
      </c>
    </row>
    <row r="53" spans="1:9" ht="23.1" customHeight="1">
      <c r="A53" s="80" t="s">
        <v>48</v>
      </c>
      <c r="B53" s="80"/>
      <c r="C53" s="24">
        <v>0.97513898199168125</v>
      </c>
    </row>
    <row r="54" spans="1:9">
      <c r="A54" s="23"/>
    </row>
    <row r="55" spans="1:9">
      <c r="A55" s="23"/>
    </row>
    <row r="56" spans="1:9">
      <c r="A56" s="23" t="s">
        <v>46</v>
      </c>
    </row>
    <row r="57" spans="1:9">
      <c r="A57" s="67" t="s">
        <v>12</v>
      </c>
      <c r="B57" s="67"/>
      <c r="C57" s="67"/>
      <c r="D57" s="67"/>
      <c r="E57" s="67"/>
      <c r="F57" s="67"/>
      <c r="G57" s="67"/>
      <c r="H57" s="67"/>
      <c r="I57" s="67"/>
    </row>
    <row r="58" spans="1:9">
      <c r="A58" s="18" t="s">
        <v>39</v>
      </c>
      <c r="B58" s="67">
        <v>2022</v>
      </c>
      <c r="C58" s="67"/>
      <c r="D58" s="67"/>
      <c r="E58" s="67"/>
      <c r="F58" s="67">
        <v>2023</v>
      </c>
      <c r="G58" s="67"/>
      <c r="H58" s="67"/>
      <c r="I58" s="67"/>
    </row>
    <row r="59" spans="1:9">
      <c r="A59" s="18" t="s">
        <v>38</v>
      </c>
      <c r="B59" s="10">
        <v>1</v>
      </c>
      <c r="C59" s="10">
        <v>2</v>
      </c>
      <c r="D59" s="10">
        <v>3</v>
      </c>
      <c r="E59" s="10">
        <v>4</v>
      </c>
      <c r="F59" s="10">
        <v>1</v>
      </c>
      <c r="G59" s="10">
        <v>2</v>
      </c>
      <c r="H59" s="10">
        <v>3</v>
      </c>
      <c r="I59" s="10">
        <v>4</v>
      </c>
    </row>
    <row r="60" spans="1:9">
      <c r="A60" s="20" t="s">
        <v>7</v>
      </c>
      <c r="B60" s="17">
        <v>101.132237417987</v>
      </c>
      <c r="C60" s="17">
        <v>101.610491716884</v>
      </c>
      <c r="D60" s="17">
        <v>101.334566159772</v>
      </c>
      <c r="E60" s="17">
        <v>101.478779966179</v>
      </c>
      <c r="F60" s="17">
        <v>103.120035829347</v>
      </c>
      <c r="G60" s="17">
        <v>102.257286387223</v>
      </c>
      <c r="H60" s="17">
        <v>101.49449910190501</v>
      </c>
      <c r="I60" s="17">
        <v>101.666148589432</v>
      </c>
    </row>
    <row r="61" spans="1:9">
      <c r="A61" s="20" t="s">
        <v>8</v>
      </c>
      <c r="B61" s="31">
        <v>1</v>
      </c>
      <c r="C61" s="31">
        <v>1.0047289994872786</v>
      </c>
      <c r="D61" s="31">
        <v>1.0067390959658225</v>
      </c>
      <c r="E61" s="31">
        <v>1.0101888162586561</v>
      </c>
      <c r="F61" s="31">
        <v>1.0300445197949397</v>
      </c>
      <c r="G61" s="31">
        <v>1.0415032846245249</v>
      </c>
      <c r="H61" s="31">
        <v>1.0452340112783298</v>
      </c>
      <c r="I61" s="31">
        <v>1.0507521539561118</v>
      </c>
    </row>
    <row r="62" spans="1:9">
      <c r="A62" s="20" t="s">
        <v>9</v>
      </c>
      <c r="B62" s="17">
        <v>100.896346238544</v>
      </c>
      <c r="C62" s="17">
        <v>101.32462096860399</v>
      </c>
      <c r="D62" s="17">
        <v>103.01352959283</v>
      </c>
      <c r="E62" s="17">
        <v>105.301846776009</v>
      </c>
      <c r="F62" s="17">
        <v>96.651263750218803</v>
      </c>
      <c r="G62" s="17">
        <v>97.510508822362098</v>
      </c>
      <c r="H62" s="17">
        <v>106.97447744912699</v>
      </c>
      <c r="I62" s="17">
        <v>108.58073817035</v>
      </c>
    </row>
    <row r="63" spans="1:9">
      <c r="A63" s="20" t="s">
        <v>10</v>
      </c>
      <c r="B63" s="5">
        <v>1</v>
      </c>
      <c r="C63" s="31">
        <v>1.0042447000909969</v>
      </c>
      <c r="D63" s="31">
        <v>1.025317516321981</v>
      </c>
      <c r="E63" s="31">
        <v>1.0700865990254256</v>
      </c>
      <c r="F63" s="31">
        <v>1.0250640976974343</v>
      </c>
      <c r="G63" s="31">
        <v>0.99066542514527756</v>
      </c>
      <c r="H63" s="31">
        <v>1.0503444389480661</v>
      </c>
      <c r="I63" s="31">
        <v>1.1303399852009242</v>
      </c>
    </row>
    <row r="64" spans="1:9">
      <c r="A64" s="20" t="s">
        <v>11</v>
      </c>
      <c r="B64" s="27">
        <f>((B63*B61)^0.5)</f>
        <v>1</v>
      </c>
      <c r="C64" s="27">
        <f t="shared" ref="C64:I64" si="5">((C63*C61)^0.5)</f>
        <v>1.004486820601858</v>
      </c>
      <c r="D64" s="27">
        <f t="shared" si="5"/>
        <v>1.0159858411709848</v>
      </c>
      <c r="E64" s="27">
        <f t="shared" si="5"/>
        <v>1.0397064560556244</v>
      </c>
      <c r="F64" s="27">
        <f t="shared" si="5"/>
        <v>1.0275512913094835</v>
      </c>
      <c r="G64" s="27">
        <f t="shared" si="5"/>
        <v>1.0157663581024714</v>
      </c>
      <c r="H64" s="27">
        <f t="shared" si="5"/>
        <v>1.0477861094448493</v>
      </c>
      <c r="I64" s="27">
        <f t="shared" si="5"/>
        <v>1.0898197897600275</v>
      </c>
    </row>
    <row r="68" spans="1:18">
      <c r="A68" s="68" t="s">
        <v>13</v>
      </c>
      <c r="B68" s="68"/>
      <c r="C68" s="68"/>
      <c r="D68" s="68"/>
      <c r="E68" s="68"/>
      <c r="F68" s="68"/>
      <c r="G68" s="68"/>
      <c r="H68" s="68"/>
      <c r="I68" s="68"/>
    </row>
    <row r="69" spans="1:18">
      <c r="A69" s="5"/>
      <c r="B69" s="69">
        <v>2022</v>
      </c>
      <c r="C69" s="69"/>
      <c r="D69" s="69"/>
      <c r="E69" s="69"/>
      <c r="F69" s="69">
        <v>2023</v>
      </c>
      <c r="G69" s="69"/>
      <c r="H69" s="69"/>
      <c r="I69" s="69"/>
    </row>
    <row r="70" spans="1:18">
      <c r="A70" s="5"/>
      <c r="B70" s="7">
        <v>1</v>
      </c>
      <c r="C70" s="7">
        <v>2</v>
      </c>
      <c r="D70" s="7">
        <v>3</v>
      </c>
      <c r="E70" s="7">
        <v>4</v>
      </c>
      <c r="F70" s="7">
        <v>1</v>
      </c>
      <c r="G70" s="7">
        <v>2</v>
      </c>
      <c r="H70" s="7">
        <v>3</v>
      </c>
      <c r="I70" s="7">
        <v>4</v>
      </c>
    </row>
    <row r="71" spans="1:18">
      <c r="A71" s="10" t="s">
        <v>14</v>
      </c>
      <c r="B71" s="21">
        <v>10792344.6267976</v>
      </c>
      <c r="C71" s="21">
        <v>5827131.7706534965</v>
      </c>
      <c r="D71" s="21">
        <v>6171721.9127109721</v>
      </c>
      <c r="E71" s="21">
        <v>8074188.8490635883</v>
      </c>
      <c r="F71" s="21">
        <v>9862145.5707768314</v>
      </c>
      <c r="G71" s="21">
        <v>10459196.653925026</v>
      </c>
      <c r="H71" s="21">
        <v>11319973.485004753</v>
      </c>
      <c r="I71" s="21">
        <v>12467620.429777022</v>
      </c>
      <c r="J71" s="34"/>
    </row>
    <row r="72" spans="1:18" ht="30">
      <c r="A72" s="12" t="s">
        <v>15</v>
      </c>
      <c r="B72" s="21">
        <v>7994329.3531834204</v>
      </c>
      <c r="C72" s="21">
        <v>4315353.4848654661</v>
      </c>
      <c r="D72" s="21">
        <v>4152272.1587519986</v>
      </c>
      <c r="E72" s="21">
        <v>5935797.1632010285</v>
      </c>
      <c r="F72" s="21">
        <v>7027338.7090043221</v>
      </c>
      <c r="G72" s="21">
        <v>7286240.0303458059</v>
      </c>
      <c r="H72" s="21">
        <v>7991276.7083127238</v>
      </c>
      <c r="I72" s="21">
        <v>9106460.9265715946</v>
      </c>
      <c r="J72" s="34"/>
    </row>
    <row r="73" spans="1:18">
      <c r="A73" s="10" t="s">
        <v>16</v>
      </c>
      <c r="B73" s="21">
        <v>2798015.2736141998</v>
      </c>
      <c r="C73" s="21">
        <v>1510373.719702912</v>
      </c>
      <c r="D73" s="21">
        <v>2076136.0793759944</v>
      </c>
      <c r="E73" s="21">
        <v>2374318.8652804131</v>
      </c>
      <c r="F73" s="21">
        <v>2810935.483601735</v>
      </c>
      <c r="G73" s="21">
        <v>2914496.0121383225</v>
      </c>
      <c r="H73" s="21">
        <v>3356336.2174913469</v>
      </c>
      <c r="I73" s="21">
        <v>3824713.589160054</v>
      </c>
      <c r="J73" s="34"/>
    </row>
    <row r="74" spans="1:18">
      <c r="A74" s="8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2"/>
    </row>
    <row r="75" spans="1:18">
      <c r="A75" s="8"/>
      <c r="B75" s="9"/>
      <c r="C75" s="9"/>
      <c r="D75" s="9"/>
      <c r="E75" s="9"/>
      <c r="F75" s="9"/>
      <c r="G75" s="9"/>
      <c r="H75" s="9"/>
      <c r="I75" s="9"/>
    </row>
    <row r="76" spans="1:18">
      <c r="B76" s="34"/>
      <c r="C76" s="34"/>
      <c r="D76" s="34"/>
      <c r="E76" s="34"/>
      <c r="F76" s="34"/>
      <c r="G76" s="34"/>
      <c r="H76" s="34"/>
      <c r="I76" s="34"/>
      <c r="J76" s="34"/>
    </row>
    <row r="77" spans="1:18">
      <c r="A77" s="94" t="s">
        <v>17</v>
      </c>
      <c r="B77" s="94"/>
      <c r="C77" s="94"/>
      <c r="D77" s="94"/>
      <c r="E77" s="94"/>
    </row>
    <row r="78" spans="1:18">
      <c r="A78" s="72"/>
      <c r="B78" s="73"/>
      <c r="C78" s="73"/>
      <c r="D78" s="78" t="s">
        <v>21</v>
      </c>
      <c r="E78" s="79"/>
    </row>
    <row r="79" spans="1:18">
      <c r="A79" s="70" t="s">
        <v>18</v>
      </c>
      <c r="B79" s="71"/>
      <c r="C79" s="71"/>
      <c r="D79" s="74">
        <v>0.99410027087709241</v>
      </c>
      <c r="E79" s="75"/>
    </row>
    <row r="80" spans="1:18">
      <c r="A80" s="70" t="s">
        <v>19</v>
      </c>
      <c r="B80" s="71"/>
      <c r="C80" s="71"/>
      <c r="D80" s="74">
        <v>0.94007956717800767</v>
      </c>
      <c r="E80" s="75"/>
    </row>
    <row r="81" spans="1:13">
      <c r="A81" s="70" t="s">
        <v>20</v>
      </c>
      <c r="B81" s="71"/>
      <c r="C81" s="71"/>
      <c r="D81" s="74">
        <v>0.95976945748421449</v>
      </c>
      <c r="E81" s="75"/>
    </row>
    <row r="86" spans="1:13">
      <c r="A86" s="84" t="s">
        <v>22</v>
      </c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</row>
    <row r="88" spans="1:13" ht="46.5" customHeight="1">
      <c r="A88" s="6"/>
      <c r="B88" s="11" t="s">
        <v>23</v>
      </c>
      <c r="C88" s="70" t="s">
        <v>27</v>
      </c>
      <c r="D88" s="91"/>
      <c r="E88" s="89" t="s">
        <v>28</v>
      </c>
      <c r="F88" s="90"/>
      <c r="G88" s="89" t="s">
        <v>29</v>
      </c>
      <c r="H88" s="90"/>
      <c r="I88" s="11" t="s">
        <v>30</v>
      </c>
    </row>
    <row r="89" spans="1:13" ht="24" customHeight="1">
      <c r="A89" s="11" t="s">
        <v>24</v>
      </c>
      <c r="B89" s="21">
        <v>12467620.429777022</v>
      </c>
      <c r="C89" s="14"/>
      <c r="D89" s="14"/>
      <c r="E89" s="92">
        <v>12256157.562586926</v>
      </c>
      <c r="F89" s="93"/>
      <c r="G89" s="72">
        <v>10119589.303143799</v>
      </c>
      <c r="H89" s="88"/>
      <c r="I89" s="15">
        <v>9371790.4123386592</v>
      </c>
    </row>
    <row r="90" spans="1:13" ht="23.1" customHeight="1">
      <c r="A90" s="11" t="s">
        <v>26</v>
      </c>
      <c r="B90" s="21">
        <v>9106460.9265715946</v>
      </c>
      <c r="C90" s="14"/>
      <c r="D90" s="14"/>
      <c r="E90" s="92">
        <v>8689954.0466833804</v>
      </c>
      <c r="F90" s="93"/>
      <c r="G90" s="72">
        <v>7235272.2097175801</v>
      </c>
      <c r="H90" s="88"/>
      <c r="I90" s="15">
        <v>6726133.5667795399</v>
      </c>
    </row>
    <row r="91" spans="1:13" ht="22.5" customHeight="1">
      <c r="A91" s="11" t="s">
        <v>16</v>
      </c>
      <c r="B91" s="21">
        <v>3824713.589160054</v>
      </c>
      <c r="C91" s="14"/>
      <c r="D91" s="14"/>
      <c r="E91" s="92">
        <v>3745758.3576012398</v>
      </c>
      <c r="F91" s="93"/>
      <c r="G91" s="72">
        <v>2977171.1705229999</v>
      </c>
      <c r="H91" s="88"/>
      <c r="I91" s="15">
        <v>2708165.6550456202</v>
      </c>
    </row>
    <row r="92" spans="1:13" ht="24.6" customHeight="1">
      <c r="A92" s="11" t="s">
        <v>25</v>
      </c>
      <c r="B92" s="21">
        <v>3824713.589160054</v>
      </c>
      <c r="C92" s="14"/>
      <c r="D92" s="14"/>
      <c r="E92" s="72">
        <v>3745758.3576012398</v>
      </c>
      <c r="F92" s="88"/>
      <c r="G92" s="72">
        <v>2977171.1705229999</v>
      </c>
      <c r="H92" s="88"/>
      <c r="I92" s="15">
        <v>2708165.6550456202</v>
      </c>
    </row>
    <row r="96" spans="1:13">
      <c r="A96" s="84" t="s">
        <v>52</v>
      </c>
      <c r="B96" s="84"/>
      <c r="C96" s="84"/>
      <c r="D96" s="84"/>
      <c r="E96" s="84"/>
    </row>
    <row r="98" spans="1:6">
      <c r="A98" s="69" t="s">
        <v>31</v>
      </c>
      <c r="B98" s="69"/>
      <c r="C98" s="69"/>
      <c r="D98" s="14"/>
      <c r="F98" s="13"/>
    </row>
    <row r="99" spans="1:6">
      <c r="A99" s="69" t="s">
        <v>32</v>
      </c>
      <c r="B99" s="69"/>
      <c r="C99" s="69"/>
      <c r="D99" s="15">
        <v>13236650.167593881</v>
      </c>
      <c r="E99" s="34"/>
    </row>
    <row r="100" spans="1:6">
      <c r="A100" s="69" t="s">
        <v>33</v>
      </c>
      <c r="B100" s="69"/>
      <c r="C100" s="69"/>
      <c r="D100" s="15">
        <v>9385150.3704180513</v>
      </c>
      <c r="E100" s="34"/>
    </row>
    <row r="101" spans="1:6">
      <c r="A101" s="69" t="s">
        <v>34</v>
      </c>
      <c r="B101" s="69"/>
      <c r="C101" s="69"/>
      <c r="D101" s="15">
        <v>4045419.026209339</v>
      </c>
      <c r="E101" s="34"/>
    </row>
  </sheetData>
  <mergeCells count="53">
    <mergeCell ref="A2:H2"/>
    <mergeCell ref="E92:F92"/>
    <mergeCell ref="G89:H89"/>
    <mergeCell ref="G90:H90"/>
    <mergeCell ref="G91:H91"/>
    <mergeCell ref="G92:H92"/>
    <mergeCell ref="G88:H88"/>
    <mergeCell ref="C88:D88"/>
    <mergeCell ref="E88:F88"/>
    <mergeCell ref="E89:F89"/>
    <mergeCell ref="E90:F90"/>
    <mergeCell ref="E91:F91"/>
    <mergeCell ref="A86:M86"/>
    <mergeCell ref="D80:E80"/>
    <mergeCell ref="D81:E81"/>
    <mergeCell ref="A77:E77"/>
    <mergeCell ref="A96:E96"/>
    <mergeCell ref="A98:C98"/>
    <mergeCell ref="A99:C99"/>
    <mergeCell ref="A100:C100"/>
    <mergeCell ref="A101:C101"/>
    <mergeCell ref="B10:E10"/>
    <mergeCell ref="F10:I10"/>
    <mergeCell ref="A51:B51"/>
    <mergeCell ref="A52:B52"/>
    <mergeCell ref="A53:B53"/>
    <mergeCell ref="A50:B50"/>
    <mergeCell ref="A46:C46"/>
    <mergeCell ref="B32:E32"/>
    <mergeCell ref="F32:I32"/>
    <mergeCell ref="A30:I30"/>
    <mergeCell ref="B35:B36"/>
    <mergeCell ref="A38:A39"/>
    <mergeCell ref="A35:A36"/>
    <mergeCell ref="C35:C36"/>
    <mergeCell ref="D35:D36"/>
    <mergeCell ref="E35:E36"/>
    <mergeCell ref="F35:F36"/>
    <mergeCell ref="G35:G36"/>
    <mergeCell ref="H35:H36"/>
    <mergeCell ref="I35:I36"/>
    <mergeCell ref="A79:C79"/>
    <mergeCell ref="A80:C80"/>
    <mergeCell ref="A81:C81"/>
    <mergeCell ref="A78:C78"/>
    <mergeCell ref="D79:E79"/>
    <mergeCell ref="D78:E78"/>
    <mergeCell ref="A57:I57"/>
    <mergeCell ref="B58:E58"/>
    <mergeCell ref="F58:I58"/>
    <mergeCell ref="A68:I68"/>
    <mergeCell ref="B69:E69"/>
    <mergeCell ref="F69:I6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workbookViewId="0">
      <selection activeCell="B7" sqref="B7"/>
    </sheetView>
  </sheetViews>
  <sheetFormatPr defaultRowHeight="15"/>
  <cols>
    <col min="1" max="1" width="24.85546875" customWidth="1"/>
  </cols>
  <sheetData>
    <row r="1" spans="1:6">
      <c r="B1">
        <v>2015</v>
      </c>
      <c r="C1">
        <v>2016</v>
      </c>
      <c r="D1">
        <f t="shared" ref="D1:F1" si="0">C1+1</f>
        <v>2017</v>
      </c>
      <c r="E1">
        <f t="shared" si="0"/>
        <v>2018</v>
      </c>
      <c r="F1">
        <f t="shared" si="0"/>
        <v>2019</v>
      </c>
    </row>
    <row r="2" spans="1:6">
      <c r="A2" t="s">
        <v>0</v>
      </c>
      <c r="C2">
        <f>B2+1</f>
        <v>1</v>
      </c>
      <c r="D2">
        <f t="shared" ref="D2:F2" si="1">C2+1</f>
        <v>2</v>
      </c>
      <c r="E2">
        <v>20</v>
      </c>
      <c r="F2">
        <f t="shared" si="1"/>
        <v>21</v>
      </c>
    </row>
    <row r="3" spans="1:6">
      <c r="A3" t="s">
        <v>1</v>
      </c>
      <c r="B3" s="1">
        <v>0.1</v>
      </c>
      <c r="C3" s="1">
        <v>0.12</v>
      </c>
      <c r="D3" s="1">
        <f>C3+1%</f>
        <v>0.13</v>
      </c>
      <c r="E3" s="1">
        <f t="shared" ref="E3:F3" si="2">D3+1%</f>
        <v>0.14000000000000001</v>
      </c>
      <c r="F3" s="1">
        <f t="shared" si="2"/>
        <v>0.15000000000000002</v>
      </c>
    </row>
    <row r="5" spans="1:6">
      <c r="A5" t="s">
        <v>2</v>
      </c>
    </row>
    <row r="7" spans="1:6">
      <c r="A7" t="s">
        <v>3</v>
      </c>
      <c r="B7" s="2">
        <f>B3+1</f>
        <v>1.1000000000000001</v>
      </c>
      <c r="C7" s="2">
        <f t="shared" ref="C7:F7" si="3">C3+1</f>
        <v>1.1200000000000001</v>
      </c>
      <c r="D7" s="2">
        <f t="shared" si="3"/>
        <v>1.1299999999999999</v>
      </c>
      <c r="E7" s="2">
        <f t="shared" si="3"/>
        <v>1.1400000000000001</v>
      </c>
      <c r="F7" s="2">
        <f t="shared" si="3"/>
        <v>1.1499999999999999</v>
      </c>
    </row>
    <row r="8" spans="1:6">
      <c r="A8" t="s">
        <v>4</v>
      </c>
      <c r="B8" s="2">
        <f>B7</f>
        <v>1.1000000000000001</v>
      </c>
      <c r="C8">
        <f>B8*C7</f>
        <v>1.2320000000000002</v>
      </c>
      <c r="D8">
        <f t="shared" ref="D8:F8" si="4">C8*D7</f>
        <v>1.3921600000000001</v>
      </c>
      <c r="E8">
        <f t="shared" si="4"/>
        <v>1.5870624000000002</v>
      </c>
      <c r="F8">
        <f t="shared" si="4"/>
        <v>1.82512176</v>
      </c>
    </row>
    <row r="10" spans="1:6">
      <c r="A10" t="s">
        <v>5</v>
      </c>
      <c r="B10" s="2">
        <f>B2/B8</f>
        <v>0</v>
      </c>
      <c r="C10" s="2">
        <f t="shared" ref="C10:F10" si="5">C2/C8</f>
        <v>0.81168831168831157</v>
      </c>
      <c r="D10" s="2">
        <f t="shared" si="5"/>
        <v>1.4366164808642685</v>
      </c>
      <c r="E10" s="2">
        <f t="shared" si="5"/>
        <v>12.601898954949721</v>
      </c>
      <c r="F10" s="2">
        <f t="shared" si="5"/>
        <v>11.506081654519312</v>
      </c>
    </row>
    <row r="12" spans="1:6">
      <c r="A12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8E2AF-2793-411B-804E-3E908FCD36AE}">
  <dimension ref="A2:Z128"/>
  <sheetViews>
    <sheetView tabSelected="1" workbookViewId="0">
      <selection activeCell="H131" sqref="H131"/>
    </sheetView>
  </sheetViews>
  <sheetFormatPr defaultRowHeight="15"/>
  <cols>
    <col min="3" max="3" width="19.85546875" customWidth="1"/>
    <col min="4" max="4" width="19.140625" customWidth="1"/>
    <col min="5" max="5" width="18.7109375" customWidth="1"/>
    <col min="6" max="6" width="23.42578125" customWidth="1"/>
    <col min="7" max="7" width="19" customWidth="1"/>
    <col min="8" max="8" width="19.140625" customWidth="1"/>
    <col min="9" max="9" width="24.140625" customWidth="1"/>
    <col min="10" max="10" width="30" customWidth="1"/>
  </cols>
  <sheetData>
    <row r="2" spans="1:12" ht="19.5" thickBot="1">
      <c r="A2" s="126" t="s">
        <v>54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6.5" thickTop="1" thickBot="1">
      <c r="A3" s="104" t="s">
        <v>37</v>
      </c>
      <c r="B3" s="104"/>
      <c r="C3" s="104">
        <v>2022</v>
      </c>
      <c r="D3" s="104"/>
      <c r="E3" s="104"/>
      <c r="F3" s="104"/>
      <c r="G3" s="104">
        <v>2023</v>
      </c>
      <c r="H3" s="104"/>
      <c r="I3" s="104"/>
      <c r="J3" s="104"/>
    </row>
    <row r="4" spans="1:12" ht="16.5" thickTop="1" thickBot="1">
      <c r="A4" s="104" t="s">
        <v>55</v>
      </c>
      <c r="B4" s="104"/>
      <c r="C4" s="36">
        <v>1</v>
      </c>
      <c r="D4" s="36">
        <v>2</v>
      </c>
      <c r="E4" s="36">
        <v>3</v>
      </c>
      <c r="F4" s="36">
        <v>4</v>
      </c>
      <c r="G4" s="36">
        <v>1</v>
      </c>
      <c r="H4" s="36">
        <v>2</v>
      </c>
      <c r="I4" s="36">
        <v>3</v>
      </c>
      <c r="J4" s="36">
        <v>4</v>
      </c>
    </row>
    <row r="5" spans="1:12" ht="16.5" thickTop="1" thickBot="1">
      <c r="A5" s="125" t="s">
        <v>56</v>
      </c>
      <c r="B5" s="125"/>
      <c r="C5" s="37">
        <f>SUM(C6:C8)</f>
        <v>16792344.626797602</v>
      </c>
      <c r="D5" s="38">
        <f>SUM(D6:D8)</f>
        <v>12851866.197410639</v>
      </c>
      <c r="E5" s="38">
        <f t="shared" ref="E5:J5" si="0">SUM(E6:E8)</f>
        <v>11127974.582970761</v>
      </c>
      <c r="F5" s="38">
        <f t="shared" si="0"/>
        <v>15140081.28538347</v>
      </c>
      <c r="G5" s="38">
        <f t="shared" si="0"/>
        <v>17809331.350869101</v>
      </c>
      <c r="H5" s="38">
        <f t="shared" si="0"/>
        <v>17861564.499838702</v>
      </c>
      <c r="I5" s="38">
        <f t="shared" si="0"/>
        <v>21589871.199014299</v>
      </c>
      <c r="J5" s="38">
        <f t="shared" si="0"/>
        <v>23892649.8920849</v>
      </c>
    </row>
    <row r="6" spans="1:12" ht="16.5" thickTop="1" thickBot="1">
      <c r="A6" s="122" t="s">
        <v>57</v>
      </c>
      <c r="B6" s="122"/>
      <c r="C6" s="37">
        <v>3500000</v>
      </c>
      <c r="D6" s="37">
        <v>4500000</v>
      </c>
      <c r="E6" s="37">
        <v>2300000</v>
      </c>
      <c r="F6" s="37">
        <v>3000000</v>
      </c>
      <c r="G6" s="37">
        <v>4200000</v>
      </c>
      <c r="H6" s="37">
        <v>4000000</v>
      </c>
      <c r="I6" s="37">
        <v>5200000</v>
      </c>
      <c r="J6" s="37">
        <v>5300000</v>
      </c>
    </row>
    <row r="7" spans="1:12" ht="16.5" thickTop="1" thickBot="1">
      <c r="A7" s="125" t="s">
        <v>58</v>
      </c>
      <c r="B7" s="125"/>
      <c r="C7" s="37">
        <v>10792344.6267976</v>
      </c>
      <c r="D7" s="37">
        <v>5851866.1974106403</v>
      </c>
      <c r="E7" s="37">
        <v>6327974.5829707598</v>
      </c>
      <c r="F7" s="37">
        <v>8640081.2853834704</v>
      </c>
      <c r="G7" s="37">
        <v>10109331.350869101</v>
      </c>
      <c r="H7" s="37">
        <v>10361564.499838701</v>
      </c>
      <c r="I7" s="37">
        <v>11889871.1990143</v>
      </c>
      <c r="J7" s="37">
        <v>14092649.8920849</v>
      </c>
    </row>
    <row r="8" spans="1:12" ht="16.5" thickTop="1" thickBot="1">
      <c r="A8" s="125" t="s">
        <v>59</v>
      </c>
      <c r="B8" s="125"/>
      <c r="C8" s="37">
        <v>2500000</v>
      </c>
      <c r="D8" s="37">
        <v>2500000</v>
      </c>
      <c r="E8" s="37">
        <v>2500000</v>
      </c>
      <c r="F8" s="37">
        <v>3500000</v>
      </c>
      <c r="G8" s="37">
        <v>3500000</v>
      </c>
      <c r="H8" s="37">
        <v>3500000</v>
      </c>
      <c r="I8" s="37">
        <v>4500000</v>
      </c>
      <c r="J8" s="37">
        <v>4500000</v>
      </c>
    </row>
    <row r="9" spans="1:12" ht="16.5" thickTop="1" thickBot="1">
      <c r="A9" s="125"/>
      <c r="B9" s="125"/>
      <c r="C9" s="39"/>
      <c r="D9" s="37"/>
      <c r="E9" s="37"/>
      <c r="F9" s="37"/>
      <c r="G9" s="37"/>
      <c r="H9" s="37"/>
      <c r="I9" s="37"/>
      <c r="J9" s="37"/>
    </row>
    <row r="10" spans="1:12" ht="16.5" thickTop="1" thickBot="1">
      <c r="A10" s="125"/>
      <c r="B10" s="125"/>
      <c r="C10" s="37"/>
      <c r="D10" s="37"/>
      <c r="E10" s="37"/>
      <c r="F10" s="37"/>
      <c r="G10" s="37"/>
      <c r="H10" s="37"/>
      <c r="I10" s="37"/>
      <c r="J10" s="37"/>
    </row>
    <row r="11" spans="1:12" ht="16.5" thickTop="1" thickBot="1">
      <c r="A11" s="125"/>
      <c r="B11" s="125"/>
      <c r="C11" s="37"/>
      <c r="D11" s="37"/>
      <c r="E11" s="37"/>
      <c r="F11" s="37"/>
      <c r="G11" s="37"/>
      <c r="H11" s="37"/>
      <c r="I11" s="37"/>
      <c r="J11" s="37"/>
    </row>
    <row r="12" spans="1:12" ht="16.5" thickTop="1" thickBot="1">
      <c r="A12" s="122" t="s">
        <v>60</v>
      </c>
      <c r="B12" s="122"/>
      <c r="C12" s="37">
        <v>3500000</v>
      </c>
      <c r="D12" s="37">
        <v>4300000</v>
      </c>
      <c r="E12" s="37">
        <v>3000000</v>
      </c>
      <c r="F12" s="37">
        <v>1500000</v>
      </c>
      <c r="G12" s="37">
        <v>200000</v>
      </c>
      <c r="H12" s="37">
        <v>150000</v>
      </c>
      <c r="I12" s="37">
        <v>1500000</v>
      </c>
      <c r="J12" s="37">
        <v>200000</v>
      </c>
    </row>
    <row r="13" spans="1:12" ht="16.5" thickTop="1" thickBot="1">
      <c r="A13" s="124"/>
      <c r="B13" s="124"/>
      <c r="C13" s="37"/>
      <c r="D13" s="37"/>
      <c r="E13" s="37"/>
      <c r="F13" s="37"/>
      <c r="G13" s="37"/>
      <c r="H13" s="37"/>
      <c r="I13" s="37"/>
      <c r="J13" s="37"/>
    </row>
    <row r="14" spans="1:12" ht="16.5" thickTop="1" thickBot="1">
      <c r="A14" s="124"/>
      <c r="B14" s="124"/>
      <c r="C14" s="37"/>
      <c r="D14" s="37"/>
      <c r="E14" s="37"/>
      <c r="F14" s="37"/>
      <c r="G14" s="37"/>
      <c r="H14" s="37"/>
      <c r="I14" s="37"/>
      <c r="J14" s="37"/>
    </row>
    <row r="15" spans="1:12" ht="16.5" thickTop="1" thickBot="1">
      <c r="A15" s="124"/>
      <c r="B15" s="124"/>
      <c r="C15" s="37"/>
      <c r="D15" s="37"/>
      <c r="E15" s="37"/>
      <c r="F15" s="37"/>
      <c r="G15" s="37"/>
      <c r="H15" s="37"/>
      <c r="I15" s="37"/>
      <c r="J15" s="37"/>
    </row>
    <row r="16" spans="1:12" ht="16.5" thickTop="1" thickBot="1">
      <c r="A16" s="124"/>
      <c r="B16" s="124"/>
      <c r="C16" s="37"/>
      <c r="D16" s="37"/>
      <c r="E16" s="37"/>
      <c r="F16" s="37"/>
      <c r="G16" s="37"/>
      <c r="H16" s="37"/>
      <c r="I16" s="37"/>
      <c r="J16" s="37"/>
    </row>
    <row r="17" spans="1:12" ht="16.5" thickTop="1" thickBot="1">
      <c r="A17" s="124"/>
      <c r="B17" s="124"/>
      <c r="C17" s="37"/>
      <c r="D17" s="37"/>
      <c r="E17" s="37"/>
      <c r="F17" s="37"/>
      <c r="G17" s="37"/>
      <c r="H17" s="37"/>
      <c r="I17" s="37"/>
      <c r="J17" s="37"/>
    </row>
    <row r="18" spans="1:12" ht="16.5" thickTop="1" thickBot="1">
      <c r="A18" s="122" t="s">
        <v>61</v>
      </c>
      <c r="B18" s="122"/>
      <c r="C18" s="37">
        <v>2000000</v>
      </c>
      <c r="D18" s="37">
        <v>2000000</v>
      </c>
      <c r="E18" s="37">
        <v>2000000</v>
      </c>
      <c r="F18" s="37">
        <v>2000000</v>
      </c>
      <c r="G18" s="37">
        <v>2000000</v>
      </c>
      <c r="H18" s="37">
        <v>2000000</v>
      </c>
      <c r="I18" s="37">
        <v>2000000</v>
      </c>
      <c r="J18" s="37">
        <v>2000000</v>
      </c>
    </row>
    <row r="19" spans="1:12" ht="15.75" thickTop="1"/>
    <row r="28" spans="1:12" ht="19.5" thickBot="1">
      <c r="A28" s="123" t="s">
        <v>62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</row>
    <row r="29" spans="1:12" ht="16.5" thickTop="1" thickBot="1">
      <c r="A29" s="100" t="s">
        <v>37</v>
      </c>
      <c r="B29" s="101"/>
      <c r="C29" s="109">
        <v>2022</v>
      </c>
      <c r="D29" s="109"/>
      <c r="E29" s="109"/>
      <c r="F29" s="101"/>
      <c r="G29" s="100">
        <v>2023</v>
      </c>
      <c r="H29" s="109"/>
      <c r="I29" s="109"/>
      <c r="J29" s="101"/>
    </row>
    <row r="30" spans="1:12" ht="16.5" thickTop="1" thickBot="1">
      <c r="A30" s="100" t="s">
        <v>55</v>
      </c>
      <c r="B30" s="101"/>
      <c r="C30" s="40">
        <v>1</v>
      </c>
      <c r="D30" s="40">
        <v>2</v>
      </c>
      <c r="E30" s="40">
        <v>3</v>
      </c>
      <c r="F30" s="40">
        <v>4</v>
      </c>
      <c r="G30" s="40">
        <v>1</v>
      </c>
      <c r="H30" s="40">
        <v>2</v>
      </c>
      <c r="I30" s="40">
        <v>3</v>
      </c>
      <c r="J30" s="40">
        <v>4</v>
      </c>
    </row>
    <row r="31" spans="1:12" ht="16.5" thickTop="1" thickBot="1">
      <c r="A31" s="122" t="s">
        <v>63</v>
      </c>
      <c r="B31" s="122"/>
      <c r="C31" s="41">
        <f>C18/C5</f>
        <v>0.11910189103720245</v>
      </c>
      <c r="D31" s="41">
        <f t="shared" ref="D31:J31" si="1">D18/D5</f>
        <v>0.15561942283549099</v>
      </c>
      <c r="E31" s="41">
        <f t="shared" si="1"/>
        <v>0.17972722574875558</v>
      </c>
      <c r="F31" s="41">
        <f t="shared" si="1"/>
        <v>0.13209968706910702</v>
      </c>
      <c r="G31" s="41">
        <f t="shared" si="1"/>
        <v>0.11230067881815223</v>
      </c>
      <c r="H31" s="41">
        <f t="shared" si="1"/>
        <v>0.11197227432222194</v>
      </c>
      <c r="I31" s="41">
        <f t="shared" si="1"/>
        <v>9.2636032033915586E-2</v>
      </c>
      <c r="J31" s="41">
        <f t="shared" si="1"/>
        <v>8.3707751506565009E-2</v>
      </c>
    </row>
    <row r="32" spans="1:12" ht="16.5" thickTop="1" thickBot="1">
      <c r="A32" s="122" t="s">
        <v>64</v>
      </c>
      <c r="B32" s="122"/>
      <c r="C32" s="41">
        <f>C18/(C5-C18)</f>
        <v>0.13520507062665565</v>
      </c>
      <c r="D32" s="41">
        <f t="shared" ref="D32:J32" si="2">D18/(D5-D18)</f>
        <v>0.18430009766220851</v>
      </c>
      <c r="E32" s="41">
        <f t="shared" si="2"/>
        <v>0.21910665743211202</v>
      </c>
      <c r="F32" s="41">
        <f t="shared" si="2"/>
        <v>0.15220605995982114</v>
      </c>
      <c r="G32" s="41">
        <f t="shared" si="2"/>
        <v>0.1265075641475534</v>
      </c>
      <c r="H32" s="41">
        <f t="shared" si="2"/>
        <v>0.12609096662692626</v>
      </c>
      <c r="I32" s="41">
        <f t="shared" si="2"/>
        <v>0.10209357579138315</v>
      </c>
      <c r="J32" s="41">
        <f t="shared" si="2"/>
        <v>9.1354861556667152E-2</v>
      </c>
    </row>
    <row r="33" spans="1:22" ht="16.5" thickTop="1" thickBot="1">
      <c r="A33" s="122" t="s">
        <v>65</v>
      </c>
      <c r="B33" s="122"/>
      <c r="C33" s="41">
        <f>(C6+C8)/(C7+C8)</f>
        <v>0.45138763464677967</v>
      </c>
      <c r="D33" s="41">
        <f t="shared" ref="D33:J33" si="3">(D6+D8)/(D7+D8)</f>
        <v>0.83813603265941161</v>
      </c>
      <c r="E33" s="41">
        <f t="shared" si="3"/>
        <v>0.54372607837580789</v>
      </c>
      <c r="F33" s="41">
        <f t="shared" si="3"/>
        <v>0.53541651387671774</v>
      </c>
      <c r="G33" s="41">
        <f t="shared" si="3"/>
        <v>0.56578826699728146</v>
      </c>
      <c r="H33" s="41">
        <f t="shared" si="3"/>
        <v>0.54106446643070294</v>
      </c>
      <c r="I33" s="41">
        <f t="shared" si="3"/>
        <v>0.59182893399329251</v>
      </c>
      <c r="J33" s="41">
        <f t="shared" si="3"/>
        <v>0.52709000905631909</v>
      </c>
    </row>
    <row r="34" spans="1:22" ht="16.5" thickTop="1" thickBot="1">
      <c r="A34" s="122" t="s">
        <v>66</v>
      </c>
      <c r="B34" s="122"/>
      <c r="C34" s="41">
        <f>C18/(C5-C18)</f>
        <v>0.13520507062665565</v>
      </c>
      <c r="D34" s="41">
        <f t="shared" ref="D34:J34" si="4">D18/(D5-D18)</f>
        <v>0.18430009766220851</v>
      </c>
      <c r="E34" s="41">
        <f t="shared" si="4"/>
        <v>0.21910665743211202</v>
      </c>
      <c r="F34" s="41">
        <f t="shared" si="4"/>
        <v>0.15220605995982114</v>
      </c>
      <c r="G34" s="41">
        <f t="shared" si="4"/>
        <v>0.1265075641475534</v>
      </c>
      <c r="H34" s="41">
        <f t="shared" si="4"/>
        <v>0.12609096662692626</v>
      </c>
      <c r="I34" s="41">
        <f t="shared" si="4"/>
        <v>0.10209357579138315</v>
      </c>
      <c r="J34" s="41">
        <f t="shared" si="4"/>
        <v>9.1354861556667152E-2</v>
      </c>
    </row>
    <row r="35" spans="1:22" ht="16.5" thickTop="1" thickBot="1">
      <c r="A35" s="122" t="s">
        <v>67</v>
      </c>
      <c r="B35" s="122"/>
      <c r="C35" s="41">
        <f>B111/C6</f>
        <v>0.79943293531834281</v>
      </c>
      <c r="D35" s="41">
        <f t="shared" ref="D35:J35" si="5">C111/D6</f>
        <v>0.33714455458332887</v>
      </c>
      <c r="E35" s="41">
        <f t="shared" si="5"/>
        <v>0.91709776564793477</v>
      </c>
      <c r="F35" s="41">
        <f t="shared" si="5"/>
        <v>0.82286488432223659</v>
      </c>
      <c r="G35" s="41">
        <f t="shared" si="5"/>
        <v>0.68770961570538336</v>
      </c>
      <c r="H35" s="41">
        <f t="shared" si="5"/>
        <v>0.74011174998847995</v>
      </c>
      <c r="I35" s="41">
        <f t="shared" si="5"/>
        <v>0.67629278217578848</v>
      </c>
      <c r="J35" s="41">
        <f t="shared" si="5"/>
        <v>0.78646199238315662</v>
      </c>
    </row>
    <row r="36" spans="1:22" ht="15.75" thickTop="1"/>
    <row r="40" spans="1:22" ht="18.75">
      <c r="A40" s="106" t="s">
        <v>68</v>
      </c>
      <c r="B40" s="106"/>
      <c r="C40" s="106"/>
      <c r="D40" s="106"/>
      <c r="E40" s="106"/>
      <c r="F40" s="106"/>
      <c r="G40" s="106"/>
    </row>
    <row r="41" spans="1:22" ht="15.75" thickBot="1"/>
    <row r="42" spans="1:22" ht="16.5" thickTop="1" thickBot="1">
      <c r="A42" s="42"/>
      <c r="B42" s="42" t="s">
        <v>69</v>
      </c>
      <c r="C42" s="42" t="s">
        <v>70</v>
      </c>
      <c r="D42" s="42" t="s">
        <v>71</v>
      </c>
      <c r="E42" s="42" t="s">
        <v>72</v>
      </c>
      <c r="F42" s="42" t="s">
        <v>73</v>
      </c>
      <c r="O42">
        <v>1</v>
      </c>
      <c r="P42">
        <v>2</v>
      </c>
      <c r="Q42">
        <v>3</v>
      </c>
      <c r="R42">
        <v>4</v>
      </c>
      <c r="S42">
        <v>5</v>
      </c>
      <c r="T42">
        <v>6</v>
      </c>
      <c r="U42">
        <v>7</v>
      </c>
      <c r="V42">
        <v>8</v>
      </c>
    </row>
    <row r="43" spans="1:22" ht="16.5" thickTop="1" thickBot="1">
      <c r="A43" s="43" t="s">
        <v>69</v>
      </c>
      <c r="B43" s="44">
        <v>1</v>
      </c>
      <c r="C43" s="45">
        <f>CORREL(C31:J31,C32:J32)</f>
        <v>0.99941396846808128</v>
      </c>
      <c r="D43" s="45">
        <f>CORREL(C31:J31,C33:J33)</f>
        <v>0.34602089231003269</v>
      </c>
      <c r="E43" s="45">
        <f>CORREL(C31:J31,C34:J34)</f>
        <v>0.99941396846808128</v>
      </c>
      <c r="F43" s="45">
        <f>CORREL(C31:J31,C35:J35)</f>
        <v>-4.7830150836404212E-2</v>
      </c>
      <c r="O43">
        <v>4.7978127505136001</v>
      </c>
      <c r="P43">
        <v>2.9888060924210791</v>
      </c>
      <c r="Q43">
        <v>3.7093248609902534</v>
      </c>
      <c r="R43">
        <v>10.09338752358898</v>
      </c>
      <c r="S43">
        <v>89.046656754345506</v>
      </c>
      <c r="T43">
        <v>119.07709666559136</v>
      </c>
      <c r="U43">
        <v>14.393247466009532</v>
      </c>
      <c r="V43">
        <v>119.46324946042451</v>
      </c>
    </row>
    <row r="44" spans="1:22" ht="16.5" thickTop="1" thickBot="1">
      <c r="A44" s="43" t="s">
        <v>70</v>
      </c>
      <c r="B44" s="44" t="s">
        <v>74</v>
      </c>
      <c r="C44" s="45">
        <v>1</v>
      </c>
      <c r="D44" s="45">
        <f>CORREL(C32:J32,C33:J33)</f>
        <v>0.34348377625771453</v>
      </c>
      <c r="E44" s="45">
        <f>CORREL(C32:J32,C34:J34)</f>
        <v>0.99999999999999989</v>
      </c>
      <c r="F44" s="45">
        <f>CORREL(C32:J32,C35:J35)</f>
        <v>-3.7597356697591192E-2</v>
      </c>
    </row>
    <row r="45" spans="1:22" ht="16.5" thickTop="1" thickBot="1">
      <c r="A45" s="43" t="s">
        <v>75</v>
      </c>
      <c r="B45" s="44" t="s">
        <v>74</v>
      </c>
      <c r="C45" s="43" t="s">
        <v>74</v>
      </c>
      <c r="D45" s="45">
        <v>1</v>
      </c>
      <c r="E45" s="45">
        <f>CORREL(C33:J33,C34:J34)</f>
        <v>0.34348377625771453</v>
      </c>
      <c r="F45" s="45">
        <f>CORREL(C33:J33,C35:J35)</f>
        <v>-0.90536807074772718</v>
      </c>
    </row>
    <row r="46" spans="1:22" ht="16.5" thickTop="1" thickBot="1">
      <c r="A46" s="43" t="s">
        <v>72</v>
      </c>
      <c r="B46" s="44" t="s">
        <v>74</v>
      </c>
      <c r="C46" s="44" t="s">
        <v>74</v>
      </c>
      <c r="D46" s="44" t="s">
        <v>76</v>
      </c>
      <c r="E46" s="45">
        <v>1</v>
      </c>
      <c r="F46" s="45">
        <f>CORREL(C34:J34,C35:J35)</f>
        <v>-3.7597356697591192E-2</v>
      </c>
    </row>
    <row r="47" spans="1:22" ht="16.5" thickTop="1" thickBot="1">
      <c r="A47" s="43" t="s">
        <v>73</v>
      </c>
      <c r="B47" s="44" t="s">
        <v>74</v>
      </c>
      <c r="C47" s="44" t="s">
        <v>74</v>
      </c>
      <c r="D47" s="44" t="s">
        <v>74</v>
      </c>
      <c r="E47" s="44" t="s">
        <v>74</v>
      </c>
      <c r="F47" s="44">
        <v>1</v>
      </c>
    </row>
    <row r="48" spans="1:22" ht="19.5" thickTop="1">
      <c r="A48" s="46"/>
    </row>
    <row r="52" spans="1:26" ht="18.75">
      <c r="A52" s="118" t="s">
        <v>77</v>
      </c>
      <c r="B52" s="118"/>
      <c r="C52" s="118"/>
      <c r="D52" s="118"/>
      <c r="E52" s="118"/>
    </row>
    <row r="55" spans="1:26" ht="15.75" thickBot="1"/>
    <row r="56" spans="1:26" ht="20.25" thickTop="1" thickBot="1">
      <c r="A56" s="100" t="s">
        <v>37</v>
      </c>
      <c r="B56" s="101"/>
      <c r="C56" s="100">
        <v>2022</v>
      </c>
      <c r="D56" s="109"/>
      <c r="E56" s="109"/>
      <c r="F56" s="101"/>
      <c r="G56" s="100">
        <v>2023</v>
      </c>
      <c r="H56" s="109"/>
      <c r="I56" s="109"/>
      <c r="J56" s="101"/>
      <c r="K56" s="119"/>
      <c r="L56" s="119"/>
    </row>
    <row r="57" spans="1:26" ht="16.5" thickTop="1" thickBot="1">
      <c r="A57" s="120" t="s">
        <v>55</v>
      </c>
      <c r="B57" s="121"/>
      <c r="C57" s="47">
        <v>1</v>
      </c>
      <c r="D57" s="47">
        <v>2</v>
      </c>
      <c r="E57" s="47">
        <v>3</v>
      </c>
      <c r="F57" s="47">
        <v>4</v>
      </c>
      <c r="G57" s="47">
        <v>1</v>
      </c>
      <c r="H57" s="47">
        <v>2</v>
      </c>
      <c r="I57" s="47">
        <v>3</v>
      </c>
      <c r="J57" s="47">
        <v>4</v>
      </c>
      <c r="K57" s="48"/>
      <c r="L57" s="48"/>
    </row>
    <row r="58" spans="1:26" ht="15.75" thickBot="1">
      <c r="A58" s="117" t="s">
        <v>78</v>
      </c>
      <c r="B58" s="117"/>
      <c r="C58" s="114">
        <v>4.7978127505136001</v>
      </c>
      <c r="D58" s="114">
        <v>2.9888060924210791</v>
      </c>
      <c r="E58" s="114">
        <v>3.7093248609902534</v>
      </c>
      <c r="F58" s="114">
        <v>10.09338752358898</v>
      </c>
      <c r="G58" s="114">
        <v>89.046656754345506</v>
      </c>
      <c r="H58" s="114">
        <v>119.07709666559136</v>
      </c>
      <c r="I58" s="114">
        <v>14.393247466009532</v>
      </c>
      <c r="J58" s="114">
        <v>119.46324946042451</v>
      </c>
      <c r="K58" s="116"/>
      <c r="L58" s="116"/>
    </row>
    <row r="59" spans="1:26" ht="15.75" thickBot="1">
      <c r="A59" s="117"/>
      <c r="B59" s="117"/>
      <c r="C59" s="115"/>
      <c r="D59" s="115"/>
      <c r="E59" s="115"/>
      <c r="F59" s="115"/>
      <c r="G59" s="115"/>
      <c r="H59" s="115"/>
      <c r="I59" s="115"/>
      <c r="J59" s="115"/>
      <c r="K59" s="116"/>
      <c r="L59" s="116"/>
    </row>
    <row r="60" spans="1:26" ht="19.5" thickBot="1">
      <c r="A60" s="117" t="s">
        <v>79</v>
      </c>
      <c r="B60" s="117"/>
      <c r="C60" s="49">
        <v>4.7978127505136001</v>
      </c>
      <c r="D60" s="49">
        <v>2.9888060924210791</v>
      </c>
      <c r="E60" s="49">
        <v>3.7093248609902534</v>
      </c>
      <c r="F60" s="49">
        <v>10.09338752358898</v>
      </c>
      <c r="G60" s="49">
        <v>89.046656754345506</v>
      </c>
      <c r="H60" s="49">
        <v>119.07709666559136</v>
      </c>
      <c r="I60" s="49">
        <v>14.393247466009532</v>
      </c>
      <c r="J60" s="49">
        <v>119.46324946042451</v>
      </c>
      <c r="K60" s="50"/>
      <c r="L60" s="50"/>
    </row>
    <row r="61" spans="1:26" ht="19.5" thickBot="1">
      <c r="A61" s="112" t="s">
        <v>80</v>
      </c>
      <c r="B61" s="112"/>
      <c r="C61" s="49">
        <v>4.7978127505136001</v>
      </c>
      <c r="D61" s="49">
        <v>2.9888060924210791</v>
      </c>
      <c r="E61" s="49">
        <v>3.7093248609902534</v>
      </c>
      <c r="F61" s="49">
        <v>10.09338752358898</v>
      </c>
      <c r="G61" s="49">
        <v>89.046656754345506</v>
      </c>
      <c r="H61" s="49">
        <v>119.07709666559136</v>
      </c>
      <c r="I61" s="49">
        <v>14.393247466009532</v>
      </c>
      <c r="J61" s="49">
        <v>119.46324946042451</v>
      </c>
      <c r="K61" s="50"/>
      <c r="L61" s="50"/>
    </row>
    <row r="62" spans="1:26" ht="18.75">
      <c r="O62" s="51" t="s">
        <v>81</v>
      </c>
    </row>
    <row r="63" spans="1:26">
      <c r="O63" s="113" t="s">
        <v>82</v>
      </c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</row>
    <row r="64" spans="1:26"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</row>
    <row r="65" spans="1:26"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</row>
    <row r="66" spans="1:26" ht="18.75">
      <c r="A66" s="52" t="s">
        <v>83</v>
      </c>
      <c r="B66" s="52"/>
      <c r="C66" s="52"/>
      <c r="D66" s="52"/>
      <c r="E66" s="52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</row>
    <row r="67" spans="1:26"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</row>
    <row r="68" spans="1:26" ht="15.75" thickBot="1"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</row>
    <row r="69" spans="1:26" ht="15.75" thickBot="1">
      <c r="A69" s="53"/>
      <c r="B69" s="54" t="s">
        <v>84</v>
      </c>
      <c r="C69" s="54" t="s">
        <v>85</v>
      </c>
      <c r="D69" s="54" t="s">
        <v>86</v>
      </c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</row>
    <row r="70" spans="1:26" ht="15.75" thickBot="1">
      <c r="A70" s="55" t="s">
        <v>84</v>
      </c>
      <c r="B70" s="56">
        <v>1</v>
      </c>
      <c r="C70" s="57">
        <v>1</v>
      </c>
      <c r="D70" s="57">
        <v>1</v>
      </c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</row>
    <row r="71" spans="1:26" ht="15.75" thickBot="1">
      <c r="A71" s="55" t="s">
        <v>85</v>
      </c>
      <c r="B71" s="56" t="s">
        <v>76</v>
      </c>
      <c r="C71" s="56">
        <v>1</v>
      </c>
      <c r="D71" s="57">
        <v>1</v>
      </c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</row>
    <row r="72" spans="1:26" ht="15.75" thickBot="1">
      <c r="A72" s="55" t="s">
        <v>86</v>
      </c>
      <c r="B72" s="56" t="s">
        <v>76</v>
      </c>
      <c r="C72" s="56" t="s">
        <v>76</v>
      </c>
      <c r="D72" s="56">
        <v>1</v>
      </c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</row>
    <row r="75" spans="1:26">
      <c r="Y75" s="58"/>
    </row>
    <row r="79" spans="1:26" ht="18.75">
      <c r="A79" s="106" t="s">
        <v>87</v>
      </c>
      <c r="B79" s="106"/>
      <c r="C79" s="106"/>
      <c r="D79" s="106"/>
      <c r="E79" s="106"/>
      <c r="F79" s="106"/>
      <c r="G79" s="106"/>
    </row>
    <row r="80" spans="1:26" ht="15.75" thickBot="1"/>
    <row r="81" spans="1:12" ht="16.5" thickTop="1" thickBot="1">
      <c r="A81" s="100" t="s">
        <v>37</v>
      </c>
      <c r="B81" s="101"/>
      <c r="C81" s="100">
        <v>2022</v>
      </c>
      <c r="D81" s="109"/>
      <c r="E81" s="109"/>
      <c r="F81" s="101"/>
      <c r="G81" s="100">
        <v>2023</v>
      </c>
      <c r="H81" s="109"/>
      <c r="I81" s="109"/>
      <c r="J81" s="101"/>
    </row>
    <row r="82" spans="1:12" ht="16.5" thickTop="1" thickBot="1">
      <c r="A82" s="100" t="s">
        <v>55</v>
      </c>
      <c r="B82" s="101"/>
      <c r="C82" s="40">
        <v>1</v>
      </c>
      <c r="D82" s="40">
        <v>2</v>
      </c>
      <c r="E82" s="40">
        <v>3</v>
      </c>
      <c r="F82" s="40">
        <v>4</v>
      </c>
      <c r="G82" s="40">
        <v>1</v>
      </c>
      <c r="H82" s="40">
        <v>2</v>
      </c>
      <c r="I82" s="40">
        <v>3</v>
      </c>
      <c r="J82" s="47">
        <v>4</v>
      </c>
    </row>
    <row r="83" spans="1:12" ht="16.5" thickTop="1" thickBot="1">
      <c r="A83" s="102" t="s">
        <v>88</v>
      </c>
      <c r="B83" s="103"/>
      <c r="C83" s="41">
        <f>(C5-C18)/C5</f>
        <v>0.88089810896279752</v>
      </c>
      <c r="D83" s="41">
        <f t="shared" ref="D83:J83" si="6">(D5-D18)/D5</f>
        <v>0.84438057716450898</v>
      </c>
      <c r="E83" s="41">
        <f t="shared" si="6"/>
        <v>0.82027277425124445</v>
      </c>
      <c r="F83" s="41">
        <f t="shared" si="6"/>
        <v>0.86790031293089298</v>
      </c>
      <c r="G83" s="41">
        <f t="shared" si="6"/>
        <v>0.8876993211818478</v>
      </c>
      <c r="H83" s="41">
        <f t="shared" si="6"/>
        <v>0.8880277256777781</v>
      </c>
      <c r="I83" s="41">
        <f t="shared" si="6"/>
        <v>0.90736396796608443</v>
      </c>
      <c r="J83" s="41">
        <f t="shared" si="6"/>
        <v>0.91629224849343505</v>
      </c>
      <c r="K83" s="59" t="s">
        <v>89</v>
      </c>
      <c r="L83" s="60">
        <v>0.71699999999999997</v>
      </c>
    </row>
    <row r="84" spans="1:12" ht="16.5" thickTop="1" thickBot="1">
      <c r="A84" s="102" t="s">
        <v>90</v>
      </c>
      <c r="B84" s="103"/>
      <c r="C84" s="41">
        <f>B111/C5</f>
        <v>0.16662445511921331</v>
      </c>
      <c r="D84" s="41">
        <f t="shared" ref="D84:I84" si="7">C111/D5</f>
        <v>0.11804904224186924</v>
      </c>
      <c r="E84" s="41">
        <f t="shared" si="7"/>
        <v>0.18955155273432855</v>
      </c>
      <c r="F84" s="41">
        <f t="shared" si="7"/>
        <v>0.16305029057868661</v>
      </c>
      <c r="G84" s="41">
        <f t="shared" si="7"/>
        <v>0.16218353901431881</v>
      </c>
      <c r="H84" s="41">
        <f t="shared" si="7"/>
        <v>0.16574399179761964</v>
      </c>
      <c r="I84" s="41">
        <f t="shared" si="7"/>
        <v>0.1628876075682498</v>
      </c>
      <c r="J84" s="41">
        <f>I111/J5</f>
        <v>0.17445735732358333</v>
      </c>
      <c r="K84" s="59" t="s">
        <v>91</v>
      </c>
      <c r="L84" s="60">
        <v>0.47</v>
      </c>
    </row>
    <row r="85" spans="1:12" ht="16.5" thickTop="1" thickBot="1">
      <c r="A85" s="110" t="s">
        <v>92</v>
      </c>
      <c r="B85" s="111"/>
      <c r="C85" s="41">
        <f>B111/C5</f>
        <v>0.16662445511921331</v>
      </c>
      <c r="D85" s="41">
        <f t="shared" ref="D85:J85" si="8">C111/D5</f>
        <v>0.11804904224186924</v>
      </c>
      <c r="E85" s="41">
        <f t="shared" si="8"/>
        <v>0.18955155273432855</v>
      </c>
      <c r="F85" s="41">
        <f t="shared" si="8"/>
        <v>0.16305029057868661</v>
      </c>
      <c r="G85" s="41">
        <f t="shared" si="8"/>
        <v>0.16218353901431881</v>
      </c>
      <c r="H85" s="41">
        <f t="shared" si="8"/>
        <v>0.16574399179761964</v>
      </c>
      <c r="I85" s="41">
        <f t="shared" si="8"/>
        <v>0.1628876075682498</v>
      </c>
      <c r="J85" s="41">
        <f t="shared" si="8"/>
        <v>0.17445735732358333</v>
      </c>
      <c r="K85" s="59" t="s">
        <v>93</v>
      </c>
      <c r="L85" s="60">
        <v>3.1070000000000002</v>
      </c>
    </row>
    <row r="86" spans="1:12" ht="16.5" thickTop="1" thickBot="1">
      <c r="A86" s="102" t="s">
        <v>94</v>
      </c>
      <c r="B86" s="103"/>
      <c r="C86" s="41">
        <f>B108/C5</f>
        <v>0.64269432688839367</v>
      </c>
      <c r="D86" s="41">
        <f t="shared" ref="D86:J86" si="9">C108/D5</f>
        <v>0.45533202007578161</v>
      </c>
      <c r="E86" s="41">
        <f t="shared" si="9"/>
        <v>0.56865465820298655</v>
      </c>
      <c r="F86" s="41">
        <f t="shared" si="9"/>
        <v>0.57067601702540216</v>
      </c>
      <c r="G86" s="41">
        <f t="shared" si="9"/>
        <v>0.5676423865501139</v>
      </c>
      <c r="H86" s="41">
        <f t="shared" si="9"/>
        <v>0.58010397129166769</v>
      </c>
      <c r="I86" s="41">
        <f t="shared" si="9"/>
        <v>0.55071524463550947</v>
      </c>
      <c r="J86" s="41">
        <f t="shared" si="9"/>
        <v>0.58983201761783144</v>
      </c>
      <c r="K86" s="59" t="s">
        <v>95</v>
      </c>
      <c r="L86" s="60">
        <v>0.42</v>
      </c>
    </row>
    <row r="87" spans="1:12" ht="16.5" thickTop="1" thickBot="1">
      <c r="A87" s="102" t="s">
        <v>96</v>
      </c>
      <c r="B87" s="103"/>
      <c r="C87" s="61">
        <f>C18/(C5-C18)</f>
        <v>0.13520507062665565</v>
      </c>
      <c r="D87" s="61">
        <f t="shared" ref="D87:J87" si="10">D18/(D5-D18)</f>
        <v>0.18430009766220851</v>
      </c>
      <c r="E87" s="61">
        <f t="shared" si="10"/>
        <v>0.21910665743211202</v>
      </c>
      <c r="F87" s="61">
        <f t="shared" si="10"/>
        <v>0.15220605995982114</v>
      </c>
      <c r="G87" s="61">
        <f t="shared" si="10"/>
        <v>0.1265075641475534</v>
      </c>
      <c r="H87" s="61">
        <f t="shared" si="10"/>
        <v>0.12609096662692626</v>
      </c>
      <c r="I87" s="61">
        <f t="shared" si="10"/>
        <v>0.10209357579138315</v>
      </c>
      <c r="J87" s="61">
        <f t="shared" si="10"/>
        <v>9.1354861556667152E-2</v>
      </c>
      <c r="K87" s="59" t="s">
        <v>97</v>
      </c>
      <c r="L87" s="60">
        <v>0.998</v>
      </c>
    </row>
    <row r="88" spans="1:12" ht="15.75" thickTop="1"/>
    <row r="92" spans="1:12" ht="18.75">
      <c r="A92" s="106" t="s">
        <v>98</v>
      </c>
      <c r="B92" s="106"/>
      <c r="C92" s="106"/>
      <c r="D92" s="106"/>
      <c r="E92" s="106"/>
      <c r="F92" s="106"/>
      <c r="G92" s="106"/>
      <c r="H92" s="106"/>
    </row>
    <row r="93" spans="1:12">
      <c r="B93" s="107" t="s">
        <v>99</v>
      </c>
      <c r="C93" s="107"/>
      <c r="D93" s="107"/>
      <c r="E93" s="107"/>
      <c r="F93" s="107"/>
      <c r="G93" s="107"/>
    </row>
    <row r="94" spans="1:12">
      <c r="A94" s="108" t="s">
        <v>100</v>
      </c>
      <c r="B94" s="108"/>
      <c r="C94" s="108"/>
      <c r="D94" s="108"/>
      <c r="E94" s="108"/>
      <c r="F94" s="69" t="s">
        <v>101</v>
      </c>
      <c r="G94" s="69"/>
      <c r="H94" s="69"/>
      <c r="I94" s="69"/>
      <c r="J94" s="69"/>
    </row>
    <row r="95" spans="1:12" ht="15.75" thickBot="1"/>
    <row r="96" spans="1:12" ht="16.5" thickTop="1" thickBot="1">
      <c r="A96" s="100" t="s">
        <v>37</v>
      </c>
      <c r="B96" s="101"/>
      <c r="C96" s="100">
        <v>2022</v>
      </c>
      <c r="D96" s="109"/>
      <c r="E96" s="109"/>
      <c r="F96" s="101"/>
      <c r="G96" s="100">
        <v>2023</v>
      </c>
      <c r="H96" s="109"/>
      <c r="I96" s="109"/>
      <c r="J96" s="101"/>
    </row>
    <row r="97" spans="1:10" ht="16.5" thickTop="1" thickBot="1">
      <c r="A97" s="100" t="s">
        <v>55</v>
      </c>
      <c r="B97" s="101"/>
      <c r="C97" s="40">
        <v>1</v>
      </c>
      <c r="D97" s="40">
        <v>2</v>
      </c>
      <c r="E97" s="40">
        <v>3</v>
      </c>
      <c r="F97" s="40">
        <v>4</v>
      </c>
      <c r="G97" s="40">
        <v>1</v>
      </c>
      <c r="H97" s="40">
        <v>2</v>
      </c>
      <c r="I97" s="40">
        <v>3</v>
      </c>
      <c r="J97" s="40">
        <v>4</v>
      </c>
    </row>
    <row r="98" spans="1:10" ht="16.5" thickTop="1" thickBot="1">
      <c r="A98" s="102" t="s">
        <v>102</v>
      </c>
      <c r="B98" s="103"/>
      <c r="C98" s="62">
        <f>$L$83*C83+C84*$L$84+C85*$L$85+C86*$L$86+C87*$L$87</f>
        <v>1.6324858978662795</v>
      </c>
      <c r="D98" s="62">
        <f>$L$83*D83+D84*$L$84+D85*$L$85+D86*$L$86+D87*$L$87</f>
        <v>1.4028532438248318</v>
      </c>
      <c r="E98" s="62">
        <f t="shared" ref="E98:J98" si="11">$L$83*E83+E84*$L$84+E85*$L$85+E86*$L$86+E87*$L$87</f>
        <v>1.7236648838313375</v>
      </c>
      <c r="F98" s="62">
        <f t="shared" si="11"/>
        <v>1.5971009887619829</v>
      </c>
      <c r="G98" s="62">
        <f t="shared" si="11"/>
        <v>1.5812752837119095</v>
      </c>
      <c r="H98" s="62">
        <f t="shared" si="11"/>
        <v>1.5990645906072252</v>
      </c>
      <c r="I98" s="62">
        <f t="shared" si="11"/>
        <v>1.5664187286900264</v>
      </c>
      <c r="J98" s="62">
        <f t="shared" si="11"/>
        <v>1.6199171085492934</v>
      </c>
    </row>
    <row r="99" spans="1:10" ht="15.75" thickTop="1"/>
    <row r="102" spans="1:10">
      <c r="B102" s="84" t="s">
        <v>103</v>
      </c>
      <c r="C102" s="84"/>
      <c r="D102" s="84"/>
      <c r="E102" s="84"/>
    </row>
    <row r="104" spans="1:10" ht="15.75" thickBot="1"/>
    <row r="105" spans="1:10" ht="16.5" thickTop="1" thickBot="1">
      <c r="A105" s="63" t="s">
        <v>39</v>
      </c>
      <c r="B105" s="104">
        <v>2022</v>
      </c>
      <c r="C105" s="104"/>
      <c r="D105" s="104"/>
      <c r="E105" s="104"/>
      <c r="F105" s="104">
        <v>2023</v>
      </c>
      <c r="G105" s="104"/>
      <c r="H105" s="104"/>
      <c r="I105" s="104"/>
    </row>
    <row r="106" spans="1:10" ht="16.5" thickTop="1" thickBot="1">
      <c r="A106" s="105" t="s">
        <v>38</v>
      </c>
      <c r="B106" s="99">
        <v>1</v>
      </c>
      <c r="C106" s="99">
        <v>2</v>
      </c>
      <c r="D106" s="99">
        <v>3</v>
      </c>
      <c r="E106" s="99">
        <v>4</v>
      </c>
      <c r="F106" s="99">
        <v>1</v>
      </c>
      <c r="G106" s="99">
        <v>2</v>
      </c>
      <c r="H106" s="99">
        <v>3</v>
      </c>
      <c r="I106" s="99">
        <v>4</v>
      </c>
    </row>
    <row r="107" spans="1:10" ht="16.5" thickTop="1" thickBot="1">
      <c r="A107" s="105"/>
      <c r="B107" s="99"/>
      <c r="C107" s="99"/>
      <c r="D107" s="99"/>
      <c r="E107" s="99"/>
      <c r="F107" s="99"/>
      <c r="G107" s="99"/>
      <c r="H107" s="99"/>
      <c r="I107" s="99"/>
    </row>
    <row r="108" spans="1:10" ht="16.5" thickTop="1" thickBot="1">
      <c r="A108" s="98" t="s">
        <v>43</v>
      </c>
      <c r="B108" s="95">
        <v>10792344.626797618</v>
      </c>
      <c r="C108" s="95">
        <v>5851866.1974106403</v>
      </c>
      <c r="D108" s="95">
        <v>6327974.5829707598</v>
      </c>
      <c r="E108" s="95">
        <v>8640081.2853834704</v>
      </c>
      <c r="F108" s="95">
        <v>10109331.350869101</v>
      </c>
      <c r="G108" s="95">
        <v>10361564.499838701</v>
      </c>
      <c r="H108" s="95">
        <v>11889871.1990143</v>
      </c>
      <c r="I108" s="95">
        <v>14092649.8920849</v>
      </c>
    </row>
    <row r="109" spans="1:10" ht="16.5" thickTop="1" thickBot="1">
      <c r="A109" s="98"/>
      <c r="B109" s="95"/>
      <c r="C109" s="95"/>
      <c r="D109" s="95"/>
      <c r="E109" s="95"/>
      <c r="F109" s="95"/>
      <c r="G109" s="95"/>
      <c r="H109" s="95"/>
      <c r="I109" s="95"/>
    </row>
    <row r="110" spans="1:10" ht="73.5" thickTop="1" thickBot="1">
      <c r="A110" s="64" t="s">
        <v>44</v>
      </c>
      <c r="B110" s="65">
        <v>7994329.3531834204</v>
      </c>
      <c r="C110" s="65">
        <v>4334715.7017856603</v>
      </c>
      <c r="D110" s="65">
        <v>4218649.7219805103</v>
      </c>
      <c r="E110" s="65">
        <v>6171486.6324167699</v>
      </c>
      <c r="F110" s="65">
        <v>7220950.96490651</v>
      </c>
      <c r="G110" s="65">
        <v>7401117.4998848001</v>
      </c>
      <c r="H110" s="65">
        <v>8373148.7317002304</v>
      </c>
      <c r="I110" s="65">
        <v>9924401.3324541599</v>
      </c>
    </row>
    <row r="111" spans="1:10" ht="16.5" thickTop="1" thickBot="1">
      <c r="A111" s="98" t="s">
        <v>45</v>
      </c>
      <c r="B111" s="95">
        <v>2798015.2736141998</v>
      </c>
      <c r="C111" s="95">
        <v>1517150.49562498</v>
      </c>
      <c r="D111" s="95">
        <v>2109324.86099025</v>
      </c>
      <c r="E111" s="95">
        <v>2468594.6529667098</v>
      </c>
      <c r="F111" s="95">
        <v>2888380.3859626101</v>
      </c>
      <c r="G111" s="95">
        <v>2960446.99995392</v>
      </c>
      <c r="H111" s="95">
        <v>3516722.4673140999</v>
      </c>
      <c r="I111" s="95">
        <v>4168248.5596307302</v>
      </c>
    </row>
    <row r="112" spans="1:10" ht="16.5" thickTop="1" thickBot="1">
      <c r="A112" s="98"/>
      <c r="B112" s="95"/>
      <c r="C112" s="95"/>
      <c r="D112" s="95"/>
      <c r="E112" s="95"/>
      <c r="F112" s="95"/>
      <c r="G112" s="95"/>
      <c r="H112" s="95"/>
      <c r="I112" s="95"/>
    </row>
    <row r="113" spans="13:25" ht="15.75" thickTop="1"/>
    <row r="115" spans="13:25" ht="21">
      <c r="M115" s="66" t="s">
        <v>104</v>
      </c>
    </row>
    <row r="116" spans="13:25">
      <c r="M116" s="96" t="s">
        <v>105</v>
      </c>
      <c r="N116" s="97"/>
      <c r="O116" s="97"/>
      <c r="P116" s="97"/>
      <c r="Q116" s="97"/>
      <c r="R116" s="97"/>
      <c r="S116" s="97"/>
      <c r="T116" s="97"/>
      <c r="U116" s="13"/>
      <c r="V116" s="13"/>
      <c r="W116" s="13"/>
      <c r="X116" s="13"/>
      <c r="Y116" s="13"/>
    </row>
    <row r="117" spans="13:25">
      <c r="M117" s="97"/>
      <c r="N117" s="97"/>
      <c r="O117" s="97"/>
      <c r="P117" s="97"/>
      <c r="Q117" s="97"/>
      <c r="R117" s="97"/>
      <c r="S117" s="97"/>
      <c r="T117" s="97"/>
      <c r="U117" s="13"/>
      <c r="V117" s="13"/>
      <c r="W117" s="13"/>
      <c r="X117" s="13"/>
      <c r="Y117" s="13"/>
    </row>
    <row r="118" spans="13:25">
      <c r="M118" s="97"/>
      <c r="N118" s="97"/>
      <c r="O118" s="97"/>
      <c r="P118" s="97"/>
      <c r="Q118" s="97"/>
      <c r="R118" s="97"/>
      <c r="S118" s="97"/>
      <c r="T118" s="97"/>
      <c r="U118" s="13"/>
      <c r="V118" s="13"/>
      <c r="W118" s="13"/>
      <c r="X118" s="13"/>
      <c r="Y118" s="13"/>
    </row>
    <row r="119" spans="13:25">
      <c r="M119" s="97"/>
      <c r="N119" s="97"/>
      <c r="O119" s="97"/>
      <c r="P119" s="97"/>
      <c r="Q119" s="97"/>
      <c r="R119" s="97"/>
      <c r="S119" s="97"/>
      <c r="T119" s="97"/>
      <c r="U119" s="13"/>
      <c r="V119" s="13"/>
      <c r="W119" s="13"/>
      <c r="X119" s="13"/>
      <c r="Y119" s="13"/>
    </row>
    <row r="120" spans="13:25">
      <c r="M120" s="97"/>
      <c r="N120" s="97"/>
      <c r="O120" s="97"/>
      <c r="P120" s="97"/>
      <c r="Q120" s="97"/>
      <c r="R120" s="97"/>
      <c r="S120" s="97"/>
      <c r="T120" s="97"/>
      <c r="U120" s="13"/>
      <c r="V120" s="13"/>
      <c r="W120" s="13"/>
      <c r="X120" s="13"/>
      <c r="Y120" s="13"/>
    </row>
    <row r="121" spans="13:25">
      <c r="M121" s="97"/>
      <c r="N121" s="97"/>
      <c r="O121" s="97"/>
      <c r="P121" s="97"/>
      <c r="Q121" s="97"/>
      <c r="R121" s="97"/>
      <c r="S121" s="97"/>
      <c r="T121" s="97"/>
      <c r="U121" s="13"/>
      <c r="V121" s="13"/>
      <c r="W121" s="13"/>
      <c r="X121" s="13"/>
      <c r="Y121" s="13"/>
    </row>
    <row r="122" spans="13:25">
      <c r="M122" s="97"/>
      <c r="N122" s="97"/>
      <c r="O122" s="97"/>
      <c r="P122" s="97"/>
      <c r="Q122" s="97"/>
      <c r="R122" s="97"/>
      <c r="S122" s="97"/>
      <c r="T122" s="97"/>
      <c r="U122" s="13"/>
      <c r="V122" s="13"/>
      <c r="W122" s="13"/>
      <c r="X122" s="13"/>
      <c r="Y122" s="13"/>
    </row>
    <row r="123" spans="13:25"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 spans="13:25"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 spans="13:25"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 spans="13:25"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 spans="13:25"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 spans="13:25"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</sheetData>
  <mergeCells count="100">
    <mergeCell ref="A11:B11"/>
    <mergeCell ref="A2:L2"/>
    <mergeCell ref="A3:B3"/>
    <mergeCell ref="C3:F3"/>
    <mergeCell ref="G3:J3"/>
    <mergeCell ref="A4:B4"/>
    <mergeCell ref="A5:B5"/>
    <mergeCell ref="A6:B6"/>
    <mergeCell ref="A7:B7"/>
    <mergeCell ref="A8:B8"/>
    <mergeCell ref="A9:B9"/>
    <mergeCell ref="A10:B10"/>
    <mergeCell ref="A30:B30"/>
    <mergeCell ref="A12:B12"/>
    <mergeCell ref="A13:B13"/>
    <mergeCell ref="A14:B14"/>
    <mergeCell ref="A15:B15"/>
    <mergeCell ref="A16:B16"/>
    <mergeCell ref="A17:B17"/>
    <mergeCell ref="A18:B18"/>
    <mergeCell ref="A28:L28"/>
    <mergeCell ref="A29:B29"/>
    <mergeCell ref="C29:F29"/>
    <mergeCell ref="G29:J29"/>
    <mergeCell ref="K56:L56"/>
    <mergeCell ref="A57:B57"/>
    <mergeCell ref="A31:B31"/>
    <mergeCell ref="A32:B32"/>
    <mergeCell ref="A33:B33"/>
    <mergeCell ref="A34:B34"/>
    <mergeCell ref="A35:B35"/>
    <mergeCell ref="A40:G40"/>
    <mergeCell ref="F58:F59"/>
    <mergeCell ref="G58:G59"/>
    <mergeCell ref="A52:E52"/>
    <mergeCell ref="A56:B56"/>
    <mergeCell ref="C56:F56"/>
    <mergeCell ref="G56:J56"/>
    <mergeCell ref="A60:B60"/>
    <mergeCell ref="A58:B59"/>
    <mergeCell ref="C58:C59"/>
    <mergeCell ref="D58:D59"/>
    <mergeCell ref="E58:E59"/>
    <mergeCell ref="H58:H59"/>
    <mergeCell ref="I58:I59"/>
    <mergeCell ref="J58:J59"/>
    <mergeCell ref="K58:K59"/>
    <mergeCell ref="L58:L59"/>
    <mergeCell ref="A87:B87"/>
    <mergeCell ref="A61:B61"/>
    <mergeCell ref="O63:Z72"/>
    <mergeCell ref="A79:G79"/>
    <mergeCell ref="A81:B81"/>
    <mergeCell ref="C81:F81"/>
    <mergeCell ref="G81:J81"/>
    <mergeCell ref="A82:B82"/>
    <mergeCell ref="A83:B83"/>
    <mergeCell ref="A84:B84"/>
    <mergeCell ref="A85:B85"/>
    <mergeCell ref="A86:B86"/>
    <mergeCell ref="A92:H92"/>
    <mergeCell ref="B93:G93"/>
    <mergeCell ref="A94:E94"/>
    <mergeCell ref="F94:J94"/>
    <mergeCell ref="A96:B96"/>
    <mergeCell ref="C96:F96"/>
    <mergeCell ref="G96:J96"/>
    <mergeCell ref="A97:B97"/>
    <mergeCell ref="A98:B98"/>
    <mergeCell ref="B102:E102"/>
    <mergeCell ref="B105:E105"/>
    <mergeCell ref="F105:I105"/>
    <mergeCell ref="I106:I107"/>
    <mergeCell ref="A108:A109"/>
    <mergeCell ref="B108:B109"/>
    <mergeCell ref="C108:C109"/>
    <mergeCell ref="D108:D109"/>
    <mergeCell ref="E108:E109"/>
    <mergeCell ref="F108:F109"/>
    <mergeCell ref="A106:A107"/>
    <mergeCell ref="B106:B107"/>
    <mergeCell ref="C106:C107"/>
    <mergeCell ref="D106:D107"/>
    <mergeCell ref="E106:E107"/>
    <mergeCell ref="F111:F112"/>
    <mergeCell ref="G111:G112"/>
    <mergeCell ref="F106:F107"/>
    <mergeCell ref="G106:G107"/>
    <mergeCell ref="H106:H107"/>
    <mergeCell ref="A111:A112"/>
    <mergeCell ref="B111:B112"/>
    <mergeCell ref="C111:C112"/>
    <mergeCell ref="D111:D112"/>
    <mergeCell ref="E111:E112"/>
    <mergeCell ref="H111:H112"/>
    <mergeCell ref="I111:I112"/>
    <mergeCell ref="M116:T122"/>
    <mergeCell ref="G108:G109"/>
    <mergeCell ref="H108:H109"/>
    <mergeCell ref="I108:I10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Практика 2__ПраймПроцессор</vt:lpstr>
      <vt:lpstr>Пример</vt:lpstr>
      <vt:lpstr>Практика 3_ПраймПроцессор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Минасян Георгий Степанович</cp:lastModifiedBy>
  <dcterms:created xsi:type="dcterms:W3CDTF">2017-11-27T09:34:06Z</dcterms:created>
  <dcterms:modified xsi:type="dcterms:W3CDTF">2024-09-04T13:21:51Z</dcterms:modified>
</cp:coreProperties>
</file>